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693" sheetId="4" r:id="rId1"/>
    <sheet name="169" sheetId="5" r:id="rId2"/>
  </sheets>
  <definedNames>
    <definedName name="_xlnm._FilterDatabase" localSheetId="1" hidden="1">'169'!$A$2:$W$9</definedName>
    <definedName name="_xlnm._FilterDatabase" localSheetId="0" hidden="1">'693'!$A$2:$W$134</definedName>
    <definedName name="OLE_LINK1" localSheetId="1">'169'!#REF!</definedName>
    <definedName name="OLE_LINK1" localSheetId="0">'693'!$D$68</definedName>
    <definedName name="_xlnm.Print_Area" localSheetId="0">'693'!$A$1:$X$137</definedName>
  </definedNames>
  <calcPr calcId="162913"/>
</workbook>
</file>

<file path=xl/calcChain.xml><?xml version="1.0" encoding="utf-8"?>
<calcChain xmlns="http://schemas.openxmlformats.org/spreadsheetml/2006/main">
  <c r="U121" i="4" l="1"/>
  <c r="U120" i="4"/>
  <c r="V120" i="4"/>
  <c r="W132" i="4" l="1"/>
  <c r="W133" i="4"/>
  <c r="W131" i="4"/>
  <c r="W7" i="5" l="1"/>
  <c r="W8" i="5"/>
  <c r="W9" i="5"/>
  <c r="W6" i="5"/>
  <c r="W58" i="4"/>
  <c r="W59" i="4"/>
  <c r="W60" i="4"/>
  <c r="W61" i="4"/>
  <c r="W62" i="4"/>
  <c r="W63" i="4"/>
  <c r="W64" i="4"/>
  <c r="W57" i="4"/>
  <c r="W50" i="4"/>
  <c r="W51" i="4"/>
  <c r="W52" i="4"/>
  <c r="W53" i="4"/>
  <c r="W49" i="4"/>
  <c r="W38" i="4"/>
  <c r="W39" i="4"/>
  <c r="W40" i="4"/>
  <c r="W41" i="4"/>
  <c r="W42" i="4"/>
  <c r="W43" i="4"/>
  <c r="W44" i="4"/>
  <c r="W37" i="4"/>
  <c r="W29" i="4"/>
  <c r="W30" i="4"/>
  <c r="W31" i="4"/>
  <c r="W28" i="4"/>
  <c r="W22" i="4"/>
  <c r="W23" i="4"/>
  <c r="W24" i="4"/>
  <c r="W25" i="4"/>
  <c r="W26" i="4"/>
  <c r="W21" i="4"/>
  <c r="V20" i="4"/>
  <c r="U20" i="4"/>
  <c r="R25" i="4"/>
  <c r="S25" i="4"/>
  <c r="W19" i="4"/>
  <c r="W15" i="4"/>
  <c r="W16" i="4"/>
  <c r="W17" i="4"/>
  <c r="W18" i="4"/>
  <c r="W14" i="4"/>
  <c r="W6" i="4"/>
  <c r="W7" i="4"/>
  <c r="W8" i="4"/>
  <c r="W9" i="4"/>
  <c r="W10" i="4"/>
  <c r="W11" i="4"/>
  <c r="W12" i="4"/>
  <c r="W5" i="4"/>
  <c r="V4" i="4"/>
  <c r="W4" i="4" l="1"/>
  <c r="W20" i="4"/>
  <c r="W107" i="4"/>
  <c r="S133" i="4" l="1"/>
  <c r="W130" i="4" l="1"/>
  <c r="T3" i="4" l="1"/>
  <c r="U4" i="4" l="1"/>
  <c r="F4" i="4"/>
  <c r="G4" i="4"/>
  <c r="H4" i="4"/>
  <c r="I4" i="4"/>
  <c r="J4" i="4"/>
  <c r="K4" i="4"/>
  <c r="L4" i="4"/>
  <c r="M4" i="4"/>
  <c r="N4" i="4"/>
  <c r="O4" i="4"/>
  <c r="P4" i="4"/>
  <c r="Q4" i="4"/>
  <c r="E4" i="4"/>
  <c r="R12" i="4"/>
  <c r="S12" i="4" s="1"/>
  <c r="F48" i="4" l="1"/>
  <c r="V65" i="4" l="1"/>
  <c r="F36" i="4" l="1"/>
  <c r="X46" i="4" l="1"/>
  <c r="X47" i="4"/>
  <c r="X48" i="4"/>
  <c r="X35" i="4"/>
  <c r="X34" i="4"/>
  <c r="J3" i="5" l="1"/>
  <c r="N3" i="5"/>
  <c r="G4" i="5"/>
  <c r="G3" i="5" s="1"/>
  <c r="H4" i="5"/>
  <c r="H3" i="5" s="1"/>
  <c r="I4" i="5"/>
  <c r="I3" i="5" s="1"/>
  <c r="J4" i="5"/>
  <c r="K4" i="5"/>
  <c r="K3" i="5" s="1"/>
  <c r="L4" i="5"/>
  <c r="L3" i="5" s="1"/>
  <c r="M4" i="5"/>
  <c r="M3" i="5" s="1"/>
  <c r="N4" i="5"/>
  <c r="O4" i="5"/>
  <c r="O3" i="5" s="1"/>
  <c r="P4" i="5"/>
  <c r="P3" i="5" s="1"/>
  <c r="Q4" i="5"/>
  <c r="Q3" i="5" s="1"/>
  <c r="G5" i="5"/>
  <c r="H5" i="5"/>
  <c r="I5" i="5"/>
  <c r="J5" i="5"/>
  <c r="K5" i="5"/>
  <c r="L5" i="5"/>
  <c r="M5" i="5"/>
  <c r="N5" i="5"/>
  <c r="O5" i="5"/>
  <c r="P5" i="5"/>
  <c r="Q5" i="5"/>
  <c r="U5" i="5"/>
  <c r="U4" i="5"/>
  <c r="U3" i="5" s="1"/>
  <c r="F5" i="5"/>
  <c r="F4" i="5"/>
  <c r="W5" i="5"/>
  <c r="V5" i="5"/>
  <c r="W4" i="5"/>
  <c r="W3" i="5" s="1"/>
  <c r="V4" i="5"/>
  <c r="V3" i="5" s="1"/>
  <c r="R9" i="5"/>
  <c r="S9" i="5" s="1"/>
  <c r="R8" i="5"/>
  <c r="S8" i="5" s="1"/>
  <c r="R7" i="5"/>
  <c r="S7" i="5" s="1"/>
  <c r="R6" i="5"/>
  <c r="S6" i="5" s="1"/>
  <c r="E3" i="5"/>
  <c r="U134" i="4"/>
  <c r="U130" i="4"/>
  <c r="U125" i="4"/>
  <c r="U119" i="4"/>
  <c r="U113" i="4"/>
  <c r="U107" i="4"/>
  <c r="U100" i="4"/>
  <c r="U93" i="4"/>
  <c r="U84" i="4"/>
  <c r="U74" i="4"/>
  <c r="U65" i="4"/>
  <c r="U56" i="4"/>
  <c r="U55" i="4"/>
  <c r="U54" i="4" s="1"/>
  <c r="U48" i="4"/>
  <c r="U47" i="4"/>
  <c r="U46" i="4"/>
  <c r="U45" i="4"/>
  <c r="U36" i="4"/>
  <c r="U35" i="4"/>
  <c r="U34" i="4"/>
  <c r="U33" i="4"/>
  <c r="U27" i="4"/>
  <c r="U13" i="4"/>
  <c r="W134" i="4"/>
  <c r="V134" i="4"/>
  <c r="R135" i="4"/>
  <c r="S135" i="4" s="1"/>
  <c r="R136" i="4"/>
  <c r="S136" i="4"/>
  <c r="G134" i="4"/>
  <c r="H134" i="4"/>
  <c r="I134" i="4"/>
  <c r="J134" i="4"/>
  <c r="K134" i="4"/>
  <c r="L134" i="4"/>
  <c r="M134" i="4"/>
  <c r="N134" i="4"/>
  <c r="O134" i="4"/>
  <c r="P134" i="4"/>
  <c r="Q134" i="4"/>
  <c r="F134" i="4"/>
  <c r="V130" i="4"/>
  <c r="R131" i="4"/>
  <c r="S131" i="4" s="1"/>
  <c r="R132" i="4"/>
  <c r="S132" i="4" s="1"/>
  <c r="G130" i="4"/>
  <c r="H130" i="4"/>
  <c r="I130" i="4"/>
  <c r="J130" i="4"/>
  <c r="K130" i="4"/>
  <c r="L130" i="4"/>
  <c r="M130" i="4"/>
  <c r="N130" i="4"/>
  <c r="O130" i="4"/>
  <c r="P130" i="4"/>
  <c r="Q130" i="4"/>
  <c r="F130" i="4"/>
  <c r="W120" i="4"/>
  <c r="W121" i="4"/>
  <c r="W113" i="4"/>
  <c r="W100" i="4"/>
  <c r="W84" i="4"/>
  <c r="W74" i="4"/>
  <c r="W65" i="4"/>
  <c r="W34" i="4"/>
  <c r="W35" i="4"/>
  <c r="W36" i="4"/>
  <c r="W27" i="4"/>
  <c r="V74" i="4"/>
  <c r="G74" i="4"/>
  <c r="H74" i="4"/>
  <c r="I74" i="4"/>
  <c r="J74" i="4"/>
  <c r="K74" i="4"/>
  <c r="L74" i="4"/>
  <c r="M74" i="4"/>
  <c r="N74" i="4"/>
  <c r="O74" i="4"/>
  <c r="P74" i="4"/>
  <c r="Q74" i="4"/>
  <c r="F74" i="4"/>
  <c r="R82" i="4"/>
  <c r="S82" i="4" s="1"/>
  <c r="R81" i="4"/>
  <c r="S81" i="4" s="1"/>
  <c r="R30" i="4"/>
  <c r="S30" i="4" s="1"/>
  <c r="G27" i="4"/>
  <c r="H27" i="4"/>
  <c r="I27" i="4"/>
  <c r="J27" i="4"/>
  <c r="K27" i="4"/>
  <c r="L27" i="4"/>
  <c r="M27" i="4"/>
  <c r="N27" i="4"/>
  <c r="O27" i="4"/>
  <c r="P27" i="4"/>
  <c r="Q27" i="4"/>
  <c r="F27" i="4"/>
  <c r="R10" i="4"/>
  <c r="S10" i="4" s="1"/>
  <c r="R4" i="5" l="1"/>
  <c r="S4" i="5" s="1"/>
  <c r="R5" i="5"/>
  <c r="S5" i="5" s="1"/>
  <c r="F3" i="5"/>
  <c r="U3" i="4"/>
  <c r="W119" i="4"/>
  <c r="W33" i="4"/>
  <c r="G48" i="4"/>
  <c r="H48" i="4"/>
  <c r="I48" i="4"/>
  <c r="J48" i="4"/>
  <c r="K48" i="4"/>
  <c r="L48" i="4"/>
  <c r="M48" i="4"/>
  <c r="N48" i="4"/>
  <c r="O48" i="4"/>
  <c r="M47" i="4"/>
  <c r="N47" i="4"/>
  <c r="M34" i="4"/>
  <c r="N34" i="4"/>
  <c r="O34" i="4"/>
  <c r="M35" i="4"/>
  <c r="N35" i="4"/>
  <c r="O35" i="4"/>
  <c r="M36" i="4"/>
  <c r="N36" i="4"/>
  <c r="O36" i="4"/>
  <c r="R3" i="5" l="1"/>
  <c r="S3" i="5" s="1"/>
  <c r="W125" i="4" l="1"/>
  <c r="V47" i="4" l="1"/>
  <c r="W48" i="4"/>
  <c r="W47" i="4"/>
  <c r="W93" i="4"/>
  <c r="W56" i="4" l="1"/>
  <c r="W46" i="4"/>
  <c r="W45" i="4"/>
  <c r="V84" i="4" l="1"/>
  <c r="R92" i="4"/>
  <c r="R91" i="4"/>
  <c r="R90" i="4"/>
  <c r="R89" i="4"/>
  <c r="R88" i="4"/>
  <c r="R87" i="4"/>
  <c r="R86" i="4"/>
  <c r="R85" i="4"/>
  <c r="G84" i="4"/>
  <c r="H84" i="4"/>
  <c r="I84" i="4"/>
  <c r="J84" i="4"/>
  <c r="K84" i="4"/>
  <c r="L84" i="4"/>
  <c r="M84" i="4"/>
  <c r="N84" i="4"/>
  <c r="O84" i="4"/>
  <c r="P84" i="4"/>
  <c r="Q84" i="4"/>
  <c r="F84" i="4"/>
  <c r="S90" i="4" l="1"/>
  <c r="S87" i="4"/>
  <c r="S91" i="4"/>
  <c r="S88" i="4"/>
  <c r="S92" i="4"/>
  <c r="S86" i="4"/>
  <c r="W55" i="4"/>
  <c r="W54" i="4" s="1"/>
  <c r="S85" i="4"/>
  <c r="S89" i="4"/>
  <c r="G121" i="4"/>
  <c r="H121" i="4"/>
  <c r="I121" i="4"/>
  <c r="J121" i="4"/>
  <c r="K121" i="4"/>
  <c r="L121" i="4"/>
  <c r="M121" i="4"/>
  <c r="N121" i="4"/>
  <c r="O121" i="4"/>
  <c r="P121" i="4"/>
  <c r="Q121" i="4"/>
  <c r="F121" i="4"/>
  <c r="V100" i="4"/>
  <c r="G100" i="4"/>
  <c r="H100" i="4"/>
  <c r="I100" i="4"/>
  <c r="J100" i="4"/>
  <c r="K100" i="4"/>
  <c r="L100" i="4"/>
  <c r="M100" i="4"/>
  <c r="N100" i="4"/>
  <c r="O100" i="4"/>
  <c r="P100" i="4"/>
  <c r="Q100" i="4"/>
  <c r="F100" i="4"/>
  <c r="Q48" i="4"/>
  <c r="Q47" i="4"/>
  <c r="Q46" i="4"/>
  <c r="Q36" i="4"/>
  <c r="Q35" i="4"/>
  <c r="Q34" i="4"/>
  <c r="V13" i="4"/>
  <c r="G65" i="4"/>
  <c r="H65" i="4"/>
  <c r="I65" i="4"/>
  <c r="J65" i="4"/>
  <c r="K65" i="4"/>
  <c r="L65" i="4"/>
  <c r="M65" i="4"/>
  <c r="N65" i="4"/>
  <c r="O65" i="4"/>
  <c r="P65" i="4"/>
  <c r="Q65" i="4"/>
  <c r="F65" i="4"/>
  <c r="V55" i="4"/>
  <c r="G56" i="4"/>
  <c r="H56" i="4"/>
  <c r="I56" i="4"/>
  <c r="J56" i="4"/>
  <c r="K56" i="4"/>
  <c r="L56" i="4"/>
  <c r="M56" i="4"/>
  <c r="N56" i="4"/>
  <c r="O56" i="4"/>
  <c r="P56" i="4"/>
  <c r="Q56" i="4"/>
  <c r="G55" i="4"/>
  <c r="H55" i="4"/>
  <c r="I55" i="4"/>
  <c r="J55" i="4"/>
  <c r="K55" i="4"/>
  <c r="L55" i="4"/>
  <c r="M55" i="4"/>
  <c r="N55" i="4"/>
  <c r="O55" i="4"/>
  <c r="P55" i="4"/>
  <c r="Q55" i="4"/>
  <c r="F55" i="4"/>
  <c r="R58" i="4"/>
  <c r="G13" i="4"/>
  <c r="H13" i="4"/>
  <c r="I13" i="4"/>
  <c r="J13" i="4"/>
  <c r="K13" i="4"/>
  <c r="L13" i="4"/>
  <c r="M13" i="4"/>
  <c r="N13" i="4"/>
  <c r="O13" i="4"/>
  <c r="P13" i="4"/>
  <c r="Q13" i="4"/>
  <c r="F13" i="4"/>
  <c r="R19" i="4"/>
  <c r="R11" i="4"/>
  <c r="S58" i="4" l="1"/>
  <c r="S19" i="4"/>
  <c r="P54" i="4"/>
  <c r="L54" i="4"/>
  <c r="H54" i="4"/>
  <c r="S11" i="4"/>
  <c r="J54" i="4"/>
  <c r="N54" i="4"/>
  <c r="Q54" i="4"/>
  <c r="O54" i="4"/>
  <c r="M54" i="4"/>
  <c r="K54" i="4"/>
  <c r="I54" i="4"/>
  <c r="G54" i="4"/>
  <c r="V36" i="4" l="1"/>
  <c r="V35" i="4"/>
  <c r="V34" i="4"/>
  <c r="V33" i="4" l="1"/>
  <c r="O47" i="4"/>
  <c r="O46" i="4"/>
  <c r="P48" i="4"/>
  <c r="P47" i="4"/>
  <c r="P46" i="4"/>
  <c r="P45" i="4" l="1"/>
  <c r="O45" i="4"/>
  <c r="R68" i="4"/>
  <c r="P36" i="4"/>
  <c r="P35" i="4"/>
  <c r="P34" i="4"/>
  <c r="R134" i="4"/>
  <c r="R130" i="4"/>
  <c r="R129" i="4"/>
  <c r="R128" i="4"/>
  <c r="R127" i="4"/>
  <c r="R126" i="4"/>
  <c r="R124" i="4"/>
  <c r="R123" i="4"/>
  <c r="V121" i="4" s="1"/>
  <c r="R122" i="4"/>
  <c r="R118" i="4"/>
  <c r="R117" i="4"/>
  <c r="R116" i="4"/>
  <c r="R115" i="4"/>
  <c r="R114" i="4"/>
  <c r="R112" i="4"/>
  <c r="R111" i="4"/>
  <c r="R110" i="4"/>
  <c r="R109" i="4"/>
  <c r="R108" i="4"/>
  <c r="R106" i="4"/>
  <c r="R105" i="4"/>
  <c r="R104" i="4"/>
  <c r="R103" i="4"/>
  <c r="R102" i="4"/>
  <c r="R101" i="4"/>
  <c r="R99" i="4"/>
  <c r="R98" i="4"/>
  <c r="R97" i="4"/>
  <c r="R96" i="4"/>
  <c r="R95" i="4"/>
  <c r="R94" i="4"/>
  <c r="R84" i="4"/>
  <c r="R83" i="4"/>
  <c r="R80" i="4"/>
  <c r="R79" i="4"/>
  <c r="R78" i="4"/>
  <c r="R77" i="4"/>
  <c r="R76" i="4"/>
  <c r="R75" i="4"/>
  <c r="R73" i="4"/>
  <c r="R72" i="4"/>
  <c r="R71" i="4"/>
  <c r="R70" i="4"/>
  <c r="R69" i="4"/>
  <c r="R67" i="4"/>
  <c r="R66" i="4"/>
  <c r="R64" i="4"/>
  <c r="R63" i="4"/>
  <c r="R62" i="4"/>
  <c r="R61" i="4"/>
  <c r="R60" i="4"/>
  <c r="R59" i="4"/>
  <c r="R57" i="4"/>
  <c r="R53" i="4"/>
  <c r="R52" i="4"/>
  <c r="R51" i="4"/>
  <c r="R50" i="4"/>
  <c r="R49" i="4"/>
  <c r="R44" i="4"/>
  <c r="R43" i="4"/>
  <c r="R42" i="4"/>
  <c r="R41" i="4"/>
  <c r="R40" i="4"/>
  <c r="R38" i="4"/>
  <c r="R37" i="4"/>
  <c r="R32" i="4"/>
  <c r="R31" i="4"/>
  <c r="S31" i="4" s="1"/>
  <c r="R29" i="4"/>
  <c r="R28" i="4"/>
  <c r="R26" i="4"/>
  <c r="R24" i="4"/>
  <c r="R23" i="4"/>
  <c r="R22" i="4"/>
  <c r="R21" i="4"/>
  <c r="R18" i="4"/>
  <c r="R17" i="4"/>
  <c r="R16" i="4"/>
  <c r="R15" i="4"/>
  <c r="R14" i="4"/>
  <c r="R9" i="4"/>
  <c r="R8" i="4"/>
  <c r="R7" i="4"/>
  <c r="R6" i="4"/>
  <c r="R5" i="4"/>
  <c r="P125" i="4"/>
  <c r="P120" i="4"/>
  <c r="P119" i="4" s="1"/>
  <c r="P113" i="4"/>
  <c r="P107" i="4"/>
  <c r="P93" i="4"/>
  <c r="P33" i="4"/>
  <c r="P20" i="4"/>
  <c r="N125" i="4"/>
  <c r="N120" i="4"/>
  <c r="N119" i="4" s="1"/>
  <c r="N113" i="4"/>
  <c r="N107" i="4"/>
  <c r="N93" i="4"/>
  <c r="N45" i="4"/>
  <c r="N33" i="4"/>
  <c r="N20" i="4"/>
  <c r="N3" i="4" l="1"/>
  <c r="P3" i="4"/>
  <c r="W13" i="4"/>
  <c r="W3" i="4" s="1"/>
  <c r="L107" i="4"/>
  <c r="S69" i="4"/>
  <c r="G46" i="4"/>
  <c r="H46" i="4"/>
  <c r="I46" i="4"/>
  <c r="J46" i="4"/>
  <c r="K46" i="4"/>
  <c r="L46" i="4"/>
  <c r="G47" i="4"/>
  <c r="H47" i="4"/>
  <c r="I47" i="4"/>
  <c r="J47" i="4"/>
  <c r="K47" i="4"/>
  <c r="L47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J33" i="4" l="1"/>
  <c r="H33" i="4"/>
  <c r="L45" i="4"/>
  <c r="J45" i="4"/>
  <c r="H45" i="4"/>
  <c r="K33" i="4"/>
  <c r="I33" i="4"/>
  <c r="G33" i="4"/>
  <c r="K45" i="4"/>
  <c r="I45" i="4"/>
  <c r="G45" i="4"/>
  <c r="L33" i="4"/>
  <c r="R137" i="4" l="1"/>
  <c r="G120" i="4"/>
  <c r="G119" i="4" s="1"/>
  <c r="H120" i="4"/>
  <c r="H119" i="4" s="1"/>
  <c r="I120" i="4"/>
  <c r="I119" i="4" s="1"/>
  <c r="J120" i="4"/>
  <c r="J119" i="4" s="1"/>
  <c r="K120" i="4"/>
  <c r="K119" i="4" s="1"/>
  <c r="L120" i="4"/>
  <c r="L119" i="4" s="1"/>
  <c r="M120" i="4"/>
  <c r="M119" i="4" s="1"/>
  <c r="O120" i="4"/>
  <c r="O119" i="4" s="1"/>
  <c r="Q120" i="4"/>
  <c r="Q119" i="4" s="1"/>
  <c r="S68" i="4"/>
  <c r="V48" i="4" l="1"/>
  <c r="V46" i="4"/>
  <c r="V56" i="4"/>
  <c r="R48" i="4"/>
  <c r="F47" i="4"/>
  <c r="R47" i="4" s="1"/>
  <c r="F46" i="4"/>
  <c r="E45" i="4"/>
  <c r="F45" i="4" l="1"/>
  <c r="R46" i="4"/>
  <c r="V119" i="4"/>
  <c r="V54" i="4"/>
  <c r="V45" i="4"/>
  <c r="F56" i="4"/>
  <c r="R56" i="4" s="1"/>
  <c r="E54" i="4"/>
  <c r="R121" i="4"/>
  <c r="S121" i="4" s="1"/>
  <c r="F120" i="4"/>
  <c r="E119" i="4"/>
  <c r="E33" i="4"/>
  <c r="R36" i="4"/>
  <c r="F35" i="4"/>
  <c r="R35" i="4" s="1"/>
  <c r="F34" i="4"/>
  <c r="R34" i="4" s="1"/>
  <c r="S134" i="4"/>
  <c r="S130" i="4"/>
  <c r="S129" i="4"/>
  <c r="S128" i="4"/>
  <c r="S127" i="4"/>
  <c r="S126" i="4"/>
  <c r="V125" i="4"/>
  <c r="Q125" i="4"/>
  <c r="O125" i="4"/>
  <c r="M125" i="4"/>
  <c r="L125" i="4"/>
  <c r="K125" i="4"/>
  <c r="J125" i="4"/>
  <c r="I125" i="4"/>
  <c r="H125" i="4"/>
  <c r="G125" i="4"/>
  <c r="F125" i="4"/>
  <c r="S124" i="4"/>
  <c r="S123" i="4"/>
  <c r="S122" i="4"/>
  <c r="S118" i="4"/>
  <c r="S117" i="4"/>
  <c r="S116" i="4"/>
  <c r="S115" i="4"/>
  <c r="S114" i="4"/>
  <c r="V113" i="4"/>
  <c r="Q113" i="4"/>
  <c r="O113" i="4"/>
  <c r="M113" i="4"/>
  <c r="L113" i="4"/>
  <c r="K113" i="4"/>
  <c r="J113" i="4"/>
  <c r="I113" i="4"/>
  <c r="H113" i="4"/>
  <c r="G113" i="4"/>
  <c r="F113" i="4"/>
  <c r="S112" i="4"/>
  <c r="S111" i="4"/>
  <c r="S110" i="4"/>
  <c r="S109" i="4"/>
  <c r="S108" i="4"/>
  <c r="V107" i="4"/>
  <c r="Q107" i="4"/>
  <c r="O107" i="4"/>
  <c r="M107" i="4"/>
  <c r="K107" i="4"/>
  <c r="J107" i="4"/>
  <c r="I107" i="4"/>
  <c r="H107" i="4"/>
  <c r="G107" i="4"/>
  <c r="F107" i="4"/>
  <c r="S106" i="4"/>
  <c r="S105" i="4"/>
  <c r="S104" i="4"/>
  <c r="S103" i="4"/>
  <c r="S102" i="4"/>
  <c r="S101" i="4"/>
  <c r="S99" i="4"/>
  <c r="S95" i="4"/>
  <c r="S94" i="4"/>
  <c r="V93" i="4"/>
  <c r="Q93" i="4"/>
  <c r="O93" i="4"/>
  <c r="M93" i="4"/>
  <c r="L93" i="4"/>
  <c r="K93" i="4"/>
  <c r="J93" i="4"/>
  <c r="I93" i="4"/>
  <c r="H93" i="4"/>
  <c r="G93" i="4"/>
  <c r="F93" i="4"/>
  <c r="S84" i="4"/>
  <c r="S83" i="4"/>
  <c r="S80" i="4"/>
  <c r="S79" i="4"/>
  <c r="S78" i="4"/>
  <c r="S77" i="4"/>
  <c r="S76" i="4"/>
  <c r="S75" i="4"/>
  <c r="S73" i="4"/>
  <c r="S72" i="4"/>
  <c r="S71" i="4"/>
  <c r="S70" i="4"/>
  <c r="S67" i="4"/>
  <c r="R65" i="4"/>
  <c r="S64" i="4"/>
  <c r="S63" i="4"/>
  <c r="S62" i="4"/>
  <c r="S61" i="4"/>
  <c r="S59" i="4"/>
  <c r="S52" i="4"/>
  <c r="S51" i="4"/>
  <c r="S50" i="4"/>
  <c r="Q45" i="4"/>
  <c r="M45" i="4"/>
  <c r="Q33" i="4"/>
  <c r="O33" i="4"/>
  <c r="M33" i="4"/>
  <c r="S32" i="4"/>
  <c r="S29" i="4"/>
  <c r="S28" i="4"/>
  <c r="V27" i="4"/>
  <c r="S26" i="4"/>
  <c r="S24" i="4"/>
  <c r="S23" i="4"/>
  <c r="S22" i="4"/>
  <c r="S21" i="4"/>
  <c r="Q20" i="4"/>
  <c r="O20" i="4"/>
  <c r="M20" i="4"/>
  <c r="L20" i="4"/>
  <c r="K20" i="4"/>
  <c r="J20" i="4"/>
  <c r="I20" i="4"/>
  <c r="H20" i="4"/>
  <c r="G20" i="4"/>
  <c r="F20" i="4"/>
  <c r="S18" i="4"/>
  <c r="S17" i="4"/>
  <c r="S16" i="4"/>
  <c r="S15" i="4"/>
  <c r="S14" i="4"/>
  <c r="R13" i="4"/>
  <c r="S9" i="4"/>
  <c r="S8" i="4"/>
  <c r="S7" i="4"/>
  <c r="S6" i="4"/>
  <c r="S5" i="4"/>
  <c r="G3" i="4" l="1"/>
  <c r="K3" i="4"/>
  <c r="Q3" i="4"/>
  <c r="H3" i="4"/>
  <c r="L3" i="4"/>
  <c r="E3" i="4"/>
  <c r="I3" i="4"/>
  <c r="M3" i="4"/>
  <c r="J3" i="4"/>
  <c r="O3" i="4"/>
  <c r="V3" i="4"/>
  <c r="R107" i="4"/>
  <c r="R74" i="4"/>
  <c r="S74" i="4" s="1"/>
  <c r="R100" i="4"/>
  <c r="S100" i="4" s="1"/>
  <c r="R20" i="4"/>
  <c r="S20" i="4" s="1"/>
  <c r="R27" i="4"/>
  <c r="S27" i="4" s="1"/>
  <c r="R4" i="4"/>
  <c r="S4" i="4" s="1"/>
  <c r="R113" i="4"/>
  <c r="S113" i="4" s="1"/>
  <c r="R125" i="4"/>
  <c r="S125" i="4" s="1"/>
  <c r="R45" i="4"/>
  <c r="S45" i="4" s="1"/>
  <c r="F119" i="4"/>
  <c r="R119" i="4" s="1"/>
  <c r="S119" i="4" s="1"/>
  <c r="R120" i="4"/>
  <c r="S120" i="4" s="1"/>
  <c r="F54" i="4"/>
  <c r="R55" i="4"/>
  <c r="S55" i="4" s="1"/>
  <c r="R93" i="4"/>
  <c r="S46" i="4"/>
  <c r="S66" i="4"/>
  <c r="S53" i="4"/>
  <c r="S48" i="4" s="1"/>
  <c r="S49" i="4"/>
  <c r="S47" i="4" s="1"/>
  <c r="S60" i="4"/>
  <c r="S56" i="4" s="1"/>
  <c r="S57" i="4"/>
  <c r="S65" i="4"/>
  <c r="F33" i="4"/>
  <c r="S13" i="4"/>
  <c r="R33" i="4" l="1"/>
  <c r="F3" i="4"/>
  <c r="S107" i="4"/>
  <c r="R54" i="4"/>
  <c r="S54" i="4" s="1"/>
  <c r="S38" i="4"/>
  <c r="S37" i="4"/>
  <c r="S43" i="4"/>
  <c r="S44" i="4"/>
  <c r="S42" i="4"/>
  <c r="S41" i="4"/>
  <c r="S40" i="4"/>
  <c r="R3" i="4" l="1"/>
  <c r="S137" i="4"/>
  <c r="S34" i="4"/>
  <c r="S35" i="4"/>
  <c r="S36" i="4"/>
  <c r="S33" i="4" l="1"/>
  <c r="S97" i="4" l="1"/>
  <c r="S98" i="4"/>
  <c r="S96" i="4"/>
  <c r="S93" i="4" l="1"/>
  <c r="S3" i="4" s="1"/>
</calcChain>
</file>

<file path=xl/comments1.xml><?xml version="1.0" encoding="utf-8"?>
<comments xmlns="http://schemas.openxmlformats.org/spreadsheetml/2006/main">
  <authors>
    <author>Author</author>
  </authors>
  <commentList>
    <comment ref="T65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197000 ტენდერიდან ეკონომია</t>
        </r>
      </text>
    </comment>
    <comment ref="T8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33000 ტენდერიდან ეკონომია</t>
        </r>
      </text>
    </comment>
  </commentList>
</comments>
</file>

<file path=xl/sharedStrings.xml><?xml version="1.0" encoding="utf-8"?>
<sst xmlns="http://schemas.openxmlformats.org/spreadsheetml/2006/main" count="444" uniqueCount="236">
  <si>
    <t>პროგრამული კოდი</t>
  </si>
  <si>
    <t>დასახელება</t>
  </si>
  <si>
    <t>დაავადებათა ადრეული გამოვლენა და სკრინინგი</t>
  </si>
  <si>
    <t>კიბოს სკრინინგის კომპონენტი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</si>
  <si>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</si>
  <si>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</si>
  <si>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იმუნიზაცია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</si>
  <si>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</si>
  <si>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</si>
  <si>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</si>
  <si>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</si>
  <si>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</si>
  <si>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</si>
  <si>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უსაფრთხო სისხლი</t>
  </si>
  <si>
    <t>ტუბერკულოზის მართვა</t>
  </si>
  <si>
    <t>ლაბორატორიული კონტროლი და ნახველის ლოჯისტიკა</t>
  </si>
  <si>
    <t>სტაციონარული მომსახურება</t>
  </si>
  <si>
    <t>ტუბერკულოზის პროგრამის რეგიონალური მართვა და მონიტორინგი</t>
  </si>
  <si>
    <t>აივ ინფექცია/შიდსი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</si>
  <si>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</si>
  <si>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</si>
  <si>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დედათა და ბავშვთა ჯანმრთელობა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</si>
  <si>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</si>
  <si>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</si>
  <si>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</si>
  <si>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</si>
  <si>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</si>
  <si>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</si>
  <si>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</si>
  <si>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</si>
  <si>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თამბაქოს მოხმარების კონტროლის გაძლიერება</t>
  </si>
  <si>
    <t>ფიზიკური აქტივობის ხელშეწყობა</t>
  </si>
  <si>
    <t>ფსიქიკური ჯანმრთელობა</t>
  </si>
  <si>
    <t>დიაბეტის მართვა</t>
  </si>
  <si>
    <t>შაქრიანი დიაბეტით დაავადებულ ბავშვთა მომსახურეობა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</si>
  <si>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</si>
  <si>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</si>
  <si>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</si>
  <si>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</si>
  <si>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</si>
  <si>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</si>
  <si>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</si>
  <si>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</si>
  <si>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</si>
  <si>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</si>
  <si>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</si>
  <si>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</si>
  <si>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</si>
  <si>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მედიკამენტებით უზრუნველყოფა, მათ შორის:</t>
  </si>
  <si>
    <t>ინკურაბელურ პაციენტთა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</si>
  <si>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 გაცემის ხარჯები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</si>
  <si>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</si>
  <si>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</si>
  <si>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</si>
  <si>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</si>
  <si>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</si>
  <si>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</si>
  <si>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</si>
  <si>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მოსახლეობის ჯანმრთელობის დაცვა</t>
  </si>
  <si>
    <t>*</t>
  </si>
  <si>
    <t>გრიპის საწინააღმდეგო ვაქცინის შესყიდვა</t>
  </si>
  <si>
    <t>საყვარელიძე 1</t>
  </si>
  <si>
    <t>საყვარელიძე 2</t>
  </si>
  <si>
    <t>საყვარელიძე 3</t>
  </si>
  <si>
    <t>საყვარელიძე 4</t>
  </si>
  <si>
    <t>საყვარელიძე 5</t>
  </si>
  <si>
    <t>საყვარელიძე 6</t>
  </si>
  <si>
    <t>სააგენტო 1</t>
  </si>
  <si>
    <t>სააგენტო 3</t>
  </si>
  <si>
    <t>საყვარელიძე 7</t>
  </si>
  <si>
    <t xml:space="preserve"> საყვარელიძე 5</t>
  </si>
  <si>
    <t xml:space="preserve">  სააგენტო 4</t>
  </si>
  <si>
    <t xml:space="preserve"> საყვარელიძე 6</t>
  </si>
  <si>
    <t xml:space="preserve"> საყვარელიძე 1</t>
  </si>
  <si>
    <t xml:space="preserve"> საყვარელიძე 1.1</t>
  </si>
  <si>
    <t xml:space="preserve"> სააგენტო 3</t>
  </si>
  <si>
    <t>სააგენტო 2</t>
  </si>
  <si>
    <t>სააგენტო 5</t>
  </si>
  <si>
    <t>სააგენტო 7</t>
  </si>
  <si>
    <t>სააგენტო 4</t>
  </si>
  <si>
    <t>სააგენტო 6</t>
  </si>
  <si>
    <t>სააგენტო 3.1</t>
  </si>
  <si>
    <t>სააგენტო 3.2</t>
  </si>
  <si>
    <t>სააგენტო 4.1</t>
  </si>
  <si>
    <t>სააგენტო 1.1</t>
  </si>
  <si>
    <t>სასწრაფო 2</t>
  </si>
  <si>
    <t>პროექტი</t>
  </si>
  <si>
    <t>სხვაობა</t>
  </si>
  <si>
    <t>ეპიდზედამხედველობა</t>
  </si>
  <si>
    <t>ნარკომანიით დაავადებულ პაციენტთა მკურნალობა</t>
  </si>
  <si>
    <t>საშვილოსნოს ყელის ორგანიზებული სკრინინგი</t>
  </si>
  <si>
    <t>დღენაკლულთა რეტინოპათიის სკრინინგის პილოტი</t>
  </si>
  <si>
    <t xml:space="preserve"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</t>
  </si>
  <si>
    <t>მალარიისა და სხვა ტრანსმისიული (დენგე, ზიკა, ჩიკუნგუნია, ყირიმკონგო, ლეიშმანიოზი და სხვა) დაავადებების პრევენციისა და კონტროლის გაუმჯობესება</t>
  </si>
  <si>
    <t>დონორული სისხლის კვლევა B და C ჰეპატიტზე, აივ-ინფექციასა/შიდსა და სიფილისზე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</si>
  <si>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</si>
  <si>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</si>
  <si>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სამკურნალო საშუალებების (მათ შორის საკვები დანამატის) 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ტრანსპორტირება, ბენეფიციარებზე გაცემა სამედიცინო დაწესებულებების/აფთიაქების მეშვეობით)</t>
  </si>
  <si>
    <t>ჯანსაღი კვების შესახებ განათლება</t>
  </si>
  <si>
    <t xml:space="preserve"> ალკოჰოლის ჭარბი მოხმარების შესახებ ცნობიერების ამაღლება</t>
  </si>
  <si>
    <t>C ჰეპატიტის პრევენცია და მოსახლეობის განათლების ხელშეწყობა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</si>
  <si>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</si>
  <si>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ტუბერკულოზის მართვა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</si>
  <si>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დედათა და ბავშვთა ჯანმრთელობა (სსიპ - ლ.საყვარელიძის სახელობის დაავადებათა კონრტოლისა და საზოგადოებრივი ჯანმრთელობის ეროვნული ცენტრი)</t>
  </si>
  <si>
    <t>აივ ინფექცია/შიდსის მართვა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</si>
  <si>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</si>
  <si>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</si>
  <si>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სააგენტო 2.1</t>
  </si>
  <si>
    <t>სპეციალიზებული ამბულატორიული დახმარება</t>
  </si>
  <si>
    <t xml:space="preserve">სასწრაფო სამედიცინო დახმარება </t>
  </si>
  <si>
    <t>სასწრაფო სამედიცინო გადაუდებელი დახმარება და სამედიცინო ტრანსპორტირება</t>
  </si>
  <si>
    <t>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</si>
  <si>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</si>
  <si>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სოციალური უზრუნველყოფა</t>
  </si>
  <si>
    <t>საქონელი და მომსახურება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</si>
  <si>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</si>
  <si>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</si>
  <si>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საინფორმაციო რეგისტრების და ელექტრონული მოდულების განვითარება</t>
  </si>
  <si>
    <t>„ცივი ჯაჭვის“ მოწყობილობების/ინვენტარის შესყიდვა და მონტაჟი</t>
  </si>
  <si>
    <t>სააგენტო4</t>
  </si>
  <si>
    <t>საყვარელიძე5</t>
  </si>
  <si>
    <t>სააგენტო 6.1</t>
  </si>
  <si>
    <t>სასწრაფო 2.1</t>
  </si>
  <si>
    <t xml:space="preserve">ქალაქ ბათუმის/ხელვაჩაურის მუნიციპალიტეტების ტერიტორიაზე სასწრაფო სამედიცინო გადაუდებელი დახმარება 
</t>
  </si>
  <si>
    <t>სააგენტო 8</t>
  </si>
  <si>
    <t xml:space="preserve">სათემო ამბულატორიული მომსახურება 
</t>
  </si>
  <si>
    <t xml:space="preserve">ფსიქოსოციალური რეაბილიტაცია </t>
  </si>
  <si>
    <t xml:space="preserve">ბავშვთა ფსიქიკური ჯანმრთელობა </t>
  </si>
  <si>
    <t xml:space="preserve">ფსიქიატრიული კრიზისული ინტერვენციის სამსახური მოზრდილთათვის </t>
  </si>
  <si>
    <t xml:space="preserve">თემზე დაფუძნებული მობილური გუნდის მომსახურება 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</si>
  <si>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</si>
  <si>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</si>
  <si>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 xml:space="preserve">ფსიქიკური დარღვევების მქონე შშმ პირთა თავშესაფრით უზრუნველყოფის კომპონენტი </t>
  </si>
  <si>
    <t>დიაგნოსტიკის კომპონენტი</t>
  </si>
  <si>
    <t>სკრინინგული კვლევის კომპონენტი </t>
  </si>
  <si>
    <t>საქონელი და მომსახურება/სოციალური უზრუნველყოფა/არაფინანსური აქტივების ზრდა</t>
  </si>
  <si>
    <t>საქონელი და მომსახურება/ სოციალური უზრუნველყოფა</t>
  </si>
  <si>
    <t xml:space="preserve"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 </t>
  </si>
  <si>
    <t>N693 მთავრობის დადგენილება ორიგინალი</t>
  </si>
  <si>
    <t xml:space="preserve">N მთავრობის დადგენილება ცვლილება </t>
  </si>
  <si>
    <t xml:space="preserve">N მთავრობის დადგენილება   ცვლილება </t>
  </si>
  <si>
    <t>2019 წლის დამტკიცებული ბიუჯეტი</t>
  </si>
  <si>
    <t xml:space="preserve">N  მთავრობის დადგენილება ცვლილება </t>
  </si>
  <si>
    <t>Nმთავრობის დადგენილება  ცვლილება)</t>
  </si>
  <si>
    <t xml:space="preserve">Nმთავრობის დადგენილება ცვლილება </t>
  </si>
  <si>
    <t>N  მთავრობის დადგენილება ცვლილება</t>
  </si>
  <si>
    <t>N693 მთავრობის დადგენილება დაზუსტებული  (ჯამური)</t>
  </si>
  <si>
    <t>N693 მთავრობის დადგენილება დაზუსტებული კოდექსით</t>
  </si>
  <si>
    <t>2019 წლის დაზუსტებული ბიუჯეტი</t>
  </si>
  <si>
    <t>კონტროლი        (R-U)</t>
  </si>
  <si>
    <t>27 03 02 01</t>
  </si>
  <si>
    <t xml:space="preserve">27 03 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</si>
  <si>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</si>
  <si>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</si>
  <si>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</si>
  <si>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(მ.შ., საყრდენი ბაზების მომსახურება თვეში არაუმეტეს 3600 ლარისა) </t>
  </si>
  <si>
    <t>27 03 02 04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</si>
  <si>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</si>
  <si>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>სისხლის დონორთა ერთიანი ელექტრონული ბაზის ადმინისტრირება</t>
  </si>
  <si>
    <t>საყვარელიძე  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</si>
  <si>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</si>
  <si>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</si>
  <si>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</si>
  <si>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</si>
  <si>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</si>
  <si>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</si>
  <si>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>საყვარელიძე 2.1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</si>
  <si>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</si>
  <si>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  ფულადი წახალისების დაფინანსება</t>
  </si>
  <si>
    <t>27 03 02 07</t>
  </si>
  <si>
    <t>27 03 02 07 01</t>
  </si>
  <si>
    <t>27 03 02 07 02</t>
  </si>
  <si>
    <t>27 03 02 07 03</t>
  </si>
  <si>
    <t xml:space="preserve">აივ-ინფექცია/შიდსზე ნებაყოფლობითი კონსულტირება და ტესტირება, მ.შ: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</si>
  <si>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</si>
  <si>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</si>
  <si>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27 03 02 08</t>
  </si>
  <si>
    <t>27 03 02 08 01</t>
  </si>
  <si>
    <t>27 03 02 08 02</t>
  </si>
  <si>
    <t>ანტენატალური მეთვალყურეობა, მ.შ:</t>
  </si>
  <si>
    <t>სამედიცინო მომსახურება სიფილისზე ეჭვის შემთხვევაში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</si>
  <si>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</si>
  <si>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მ.შ: </t>
  </si>
  <si>
    <t>27 03 02 09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</si>
  <si>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</t>
  </si>
  <si>
    <t>ფსიქო-სოციალური რეაბილიტაციის უზრუნველყოფა</t>
  </si>
  <si>
    <t>27 03 02 10</t>
  </si>
  <si>
    <t xml:space="preserve">ფსიქიკური ჯანმრთელობის ხელშეწყობა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</si>
  <si>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</si>
  <si>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</si>
  <si>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</si>
  <si>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>27 03 03 01</t>
  </si>
  <si>
    <t>27 03 03 02</t>
  </si>
  <si>
    <r>
      <t xml:space="preserve">სააგენტო          </t>
    </r>
    <r>
      <rPr>
        <b/>
        <sz val="8"/>
        <color theme="1"/>
        <rFont val="Arial"/>
        <family val="2"/>
      </rPr>
      <t>27 03 03 03</t>
    </r>
  </si>
  <si>
    <t>27 03 03 04</t>
  </si>
  <si>
    <t>27 03 03 05</t>
  </si>
  <si>
    <t>ინკურაბელურ პაციენტთა სტაციონარული პალიატიური მზრუნველობა და სიმპტომური მკურნალობა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</si>
  <si>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</si>
  <si>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</si>
  <si>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</si>
  <si>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27 03 03 07</t>
  </si>
  <si>
    <t>27 03 03 07 01</t>
  </si>
  <si>
    <t>27 03 03 07 02</t>
  </si>
  <si>
    <t>სასწრაფო სამედიცინო გადაუდებელი დახმარება და სამედიცინო ტრანსპორტირება, მათ შორის:</t>
  </si>
  <si>
    <t>27 03 03 08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</si>
  <si>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</t>
  </si>
  <si>
    <t xml:space="preserve">შიდა ქართლის სოფლების ამბულატორიული ქსელის ხელშეწყობა და განვითარება </t>
  </si>
  <si>
    <t xml:space="preserve"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</t>
  </si>
  <si>
    <t>27 03 03 09</t>
  </si>
  <si>
    <t>27 03 03 10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</si>
  <si>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</si>
  <si>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</si>
  <si>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</si>
  <si>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გამოკვლევების კომპონენტი</t>
  </si>
  <si>
    <t>ქრონიკული დაავადებების სამკურნალო მედიკამენტებით უზრუნველყოფა</t>
  </si>
  <si>
    <r>
      <t xml:space="preserve">27 03 03 11 </t>
    </r>
    <r>
      <rPr>
        <b/>
        <sz val="8"/>
        <color rgb="FF92D050"/>
        <rFont val="Arial"/>
        <family val="2"/>
      </rPr>
      <t>სააგენტო</t>
    </r>
  </si>
  <si>
    <t>C ჰეპატიტის მართვა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</si>
  <si>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</si>
  <si>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სააგენტო 4</t>
  </si>
  <si>
    <t>N169 მთავრობის დადგენილება 2019 წელი</t>
  </si>
  <si>
    <t>27 03 02 11</t>
  </si>
  <si>
    <t>27 03 02 11 01</t>
  </si>
  <si>
    <t>27 03 02 11 02</t>
  </si>
  <si>
    <t>თავდაცვის ძალებში გასაწვევ მოქალაქეთა სამედიცინო შემოწმება</t>
  </si>
  <si>
    <t>პირველადი ჯანდაცვის მომსახურება სოფლად. მათ შორის:        ა)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ჩანთისა და სამედიცინო დოკუმენტაციის ბეჭდვის მომსახურების შესყიდვა;                                                                                       ბ) სააგენტოს სამხარეო ცენტრებსა და აჭარის ა/რ ფილიალში „სოფლის ექიმის“ კოორდინატორის (სულ 10 ერთეული) შრომის ანაზღაურება</t>
  </si>
  <si>
    <t>საყვარელიძე 8</t>
  </si>
  <si>
    <t>ბავშვთა სისხლში ტყვიის შემცველობის ბიომონიტორინგი</t>
  </si>
  <si>
    <t xml:space="preserve">N166 მთავრობის დადგენილება   ცვლილება  </t>
  </si>
  <si>
    <t xml:space="preserve">N167 მთავრობის დადგენილება ცვლილება </t>
  </si>
  <si>
    <t xml:space="preserve">N240 მთავრობის დადგენილება ცვლილება </t>
  </si>
  <si>
    <t xml:space="preserve">N276  მთავრობის დადგენილება ცვლილება </t>
  </si>
  <si>
    <t xml:space="preserve">N393 მთავრობის დადგენილება ცვლილება </t>
  </si>
  <si>
    <t xml:space="preserve">N465 მთავრობის დადგენილება ცვლილება </t>
  </si>
  <si>
    <t xml:space="preserve">ფილტვის ქრონიკული დაავადებების რეაბილიტაციის კომპონენტი </t>
  </si>
  <si>
    <t>B და C ჰეპატიტებზე ეპიდზედამხედველობა</t>
  </si>
  <si>
    <t xml:space="preserve"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პროექტი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</si>
</sst>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3" x14ac:knownFonts="1">
    <font>
      <sz val="11"/>
      <color theme="1"/>
      <name val="Calibri"/>
      <family val="2"/>
      <scheme val="minor"/>
    </font>
    <font>
      <b/>
      <sz val="8"/>
      <color theme="3" tint="-0.249977111117893"/>
      <name val="Sylfaen"/>
      <family val="1"/>
      <charset val="204"/>
    </font>
    <font>
      <b/>
      <sz val="11"/>
      <color theme="3" tint="-0.249977111117893"/>
      <name val="Sylfaen"/>
      <family val="1"/>
      <charset val="204"/>
    </font>
    <font>
      <sz val="12"/>
      <color theme="3" tint="-0.249977111117893"/>
      <name val="Arial"/>
      <family val="2"/>
      <charset val="204"/>
    </font>
    <font>
      <b/>
      <sz val="8"/>
      <color theme="3" tint="-0.249977111117893"/>
      <name val="Arial"/>
      <family val="2"/>
    </font>
    <font>
      <b/>
      <sz val="11"/>
      <color theme="3" tint="-0.249977111117893"/>
      <name val="Sylfaen"/>
      <family val="1"/>
    </font>
    <font>
      <b/>
      <sz val="12"/>
      <color theme="3" tint="-0.249977111117893"/>
      <name val="Calibri"/>
      <family val="2"/>
      <scheme val="minor"/>
    </font>
    <font>
      <b/>
      <sz val="10"/>
      <color theme="3" tint="-0.249977111117893"/>
      <name val="Sylfaen"/>
      <family val="1"/>
    </font>
    <font>
      <sz val="12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sz val="10"/>
      <color theme="4"/>
      <name val="Sylfaen"/>
      <family val="1"/>
      <charset val="204"/>
    </font>
    <font>
      <sz val="10"/>
      <color theme="1"/>
      <name val="Calibri"/>
      <family val="2"/>
      <scheme val="minor"/>
    </font>
    <font>
      <sz val="8"/>
      <color theme="3" tint="-0.249977111117893"/>
      <name val="Arial"/>
      <family val="2"/>
      <charset val="204"/>
    </font>
    <font>
      <b/>
      <sz val="8"/>
      <color rgb="FFFF0000"/>
      <name val="Sylfaen"/>
      <family val="1"/>
      <charset val="204"/>
    </font>
    <font>
      <sz val="10"/>
      <color rgb="FFFF0000"/>
      <name val="Calibri"/>
      <family val="2"/>
      <scheme val="minor"/>
    </font>
    <font>
      <sz val="8"/>
      <color rgb="FFFF0000"/>
      <name val="Arial"/>
      <family val="2"/>
      <charset val="204"/>
    </font>
    <font>
      <sz val="8"/>
      <color rgb="FF92D050"/>
      <name val="Arial"/>
      <family val="2"/>
      <charset val="204"/>
    </font>
    <font>
      <sz val="8"/>
      <color rgb="FFFFC000"/>
      <name val="Arial"/>
      <family val="2"/>
      <charset val="204"/>
    </font>
    <font>
      <sz val="8"/>
      <color rgb="FF00B050"/>
      <name val="Arial"/>
      <family val="2"/>
      <charset val="204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3" tint="-0.249977111117893"/>
      <name val="Calibri"/>
      <family val="2"/>
      <charset val="204"/>
      <scheme val="minor"/>
    </font>
    <font>
      <sz val="9"/>
      <color theme="3" tint="-0.249977111117893"/>
      <name val="Arial"/>
      <family val="2"/>
      <charset val="204"/>
    </font>
    <font>
      <sz val="12"/>
      <name val="Calibri"/>
      <family val="2"/>
      <scheme val="minor"/>
    </font>
    <font>
      <b/>
      <sz val="8"/>
      <color theme="1"/>
      <name val="Arial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Sylfae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3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 indent="1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 applyProtection="1">
      <alignment horizontal="left" vertical="center" wrapText="1" indent="1"/>
    </xf>
    <xf numFmtId="0" fontId="13" fillId="2" borderId="1" xfId="0" applyNumberFormat="1" applyFont="1" applyFill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right" vertical="center" wrapText="1" readingOrder="1"/>
    </xf>
    <xf numFmtId="0" fontId="17" fillId="2" borderId="1" xfId="0" applyNumberFormat="1" applyFont="1" applyFill="1" applyBorder="1" applyAlignment="1">
      <alignment horizontal="right" vertical="center" wrapText="1" readingOrder="1"/>
    </xf>
    <xf numFmtId="0" fontId="18" fillId="2" borderId="1" xfId="0" applyNumberFormat="1" applyFont="1" applyFill="1" applyBorder="1" applyAlignment="1">
      <alignment horizontal="right" vertical="center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20" fillId="2" borderId="1" xfId="0" applyNumberFormat="1" applyFont="1" applyFill="1" applyBorder="1" applyAlignment="1">
      <alignment horizontal="center" vertical="center" wrapText="1" readingOrder="1"/>
    </xf>
    <xf numFmtId="0" fontId="21" fillId="2" borderId="1" xfId="0" applyNumberFormat="1" applyFont="1" applyFill="1" applyBorder="1" applyAlignment="1">
      <alignment horizontal="center" vertical="center" wrapText="1" readingOrder="1"/>
    </xf>
    <xf numFmtId="164" fontId="2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23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26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28" fillId="2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31" fillId="2" borderId="1" xfId="1" applyFont="1" applyFill="1" applyBorder="1" applyAlignment="1" applyProtection="1">
      <alignment horizontal="left" vertical="center" wrapText="1" indent="1"/>
    </xf>
    <xf numFmtId="43" fontId="3" fillId="0" borderId="0" xfId="2" applyFont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37"/>
  <sheetViews>
    <sheetView tabSelected="1" view="pageBreakPreview" zoomScaleNormal="100" zoomScaleSheetLayoutView="100" workbookViewId="0">
      <pane xSplit="4" ySplit="2" topLeftCell="J3" activePane="bottomRight" state="frozen"/>
      <selection pane="topRight" activeCell="D1" sqref="D1"/>
      <selection pane="bottomLeft" activeCell="A3" sqref="A3"/>
      <selection pane="bottomRight" activeCell="Z12" sqref="Z12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2" width="15" customWidth="1"/>
    <col min="13" max="17" width="15" hidden="1" customWidth="1"/>
    <col min="18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hidden="1" customWidth="1"/>
    <col min="25" max="25" width="15.5703125" customWidth="1"/>
    <col min="26" max="26" width="16.28515625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1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138</v>
      </c>
      <c r="G2" s="15" t="s">
        <v>227</v>
      </c>
      <c r="H2" s="15" t="s">
        <v>228</v>
      </c>
      <c r="I2" s="15" t="s">
        <v>229</v>
      </c>
      <c r="J2" s="15" t="s">
        <v>230</v>
      </c>
      <c r="K2" s="15" t="s">
        <v>231</v>
      </c>
      <c r="L2" s="15" t="s">
        <v>232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1:24" s="2" customFormat="1" ht="27.75" customHeight="1" x14ac:dyDescent="0.25">
      <c r="C3" s="5" t="s">
        <v>151</v>
      </c>
      <c r="D3" s="6" t="s">
        <v>58</v>
      </c>
      <c r="E3" s="27">
        <f t="shared" ref="E3:W3" si="0">E4+E13+E20+E27+E32+E33+E45+E54+E65+E74+E84+E93+E99+E100+E107+E113+E119+E125+E130+E134+E137</f>
        <v>278675000</v>
      </c>
      <c r="F3" s="27">
        <f t="shared" si="0"/>
        <v>278765000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si="0"/>
        <v>278765000</v>
      </c>
      <c r="S3" s="27">
        <f t="shared" si="0"/>
        <v>0</v>
      </c>
      <c r="T3" s="27">
        <f t="shared" si="0"/>
        <v>278165720</v>
      </c>
      <c r="U3" s="27">
        <f t="shared" si="0"/>
        <v>278765000</v>
      </c>
      <c r="V3" s="27">
        <f t="shared" si="0"/>
        <v>88613400</v>
      </c>
      <c r="W3" s="27">
        <f t="shared" si="0"/>
        <v>-172000</v>
      </c>
      <c r="X3" s="29"/>
    </row>
    <row r="4" spans="1:24" s="2" customFormat="1" ht="27.75" customHeight="1" x14ac:dyDescent="0.25">
      <c r="C4" s="5" t="s">
        <v>150</v>
      </c>
      <c r="D4" s="8" t="s">
        <v>2</v>
      </c>
      <c r="E4" s="27">
        <f>SUM(E5:E12)</f>
        <v>1710000</v>
      </c>
      <c r="F4" s="27">
        <f t="shared" ref="F4:Q4" si="1">SUM(F5:F12)</f>
        <v>1800000</v>
      </c>
      <c r="G4" s="27">
        <f t="shared" si="1"/>
        <v>0</v>
      </c>
      <c r="H4" s="27">
        <f t="shared" si="1"/>
        <v>0</v>
      </c>
      <c r="I4" s="27">
        <f t="shared" si="1"/>
        <v>685000</v>
      </c>
      <c r="J4" s="27">
        <f t="shared" si="1"/>
        <v>0</v>
      </c>
      <c r="K4" s="27">
        <f t="shared" si="1"/>
        <v>0</v>
      </c>
      <c r="L4" s="27">
        <f t="shared" si="1"/>
        <v>0</v>
      </c>
      <c r="M4" s="27">
        <f t="shared" si="1"/>
        <v>0</v>
      </c>
      <c r="N4" s="27">
        <f t="shared" si="1"/>
        <v>0</v>
      </c>
      <c r="O4" s="27">
        <f t="shared" si="1"/>
        <v>0</v>
      </c>
      <c r="P4" s="27">
        <f t="shared" si="1"/>
        <v>0</v>
      </c>
      <c r="Q4" s="27">
        <f t="shared" si="1"/>
        <v>0</v>
      </c>
      <c r="R4" s="27">
        <f t="shared" ref="R4:R71" si="2">F4+G4+H4+I4+J4+L4+M4+K4+O4+Q4+N4+P4</f>
        <v>2485000</v>
      </c>
      <c r="S4" s="30">
        <f t="shared" ref="S4:S33" si="3">U4-R4</f>
        <v>0</v>
      </c>
      <c r="T4" s="27">
        <v>2455560</v>
      </c>
      <c r="U4" s="27">
        <f>SUM(U5:U12)</f>
        <v>2485000</v>
      </c>
      <c r="V4" s="27">
        <f>SUM(V5:V12)</f>
        <v>2372000</v>
      </c>
      <c r="W4" s="27">
        <f>SUM(W5:W12)</f>
        <v>-113000</v>
      </c>
      <c r="X4" s="29"/>
    </row>
    <row r="5" spans="1:24" s="2" customFormat="1" ht="29.25" customHeight="1" x14ac:dyDescent="0.25">
      <c r="A5" s="2" t="s">
        <v>59</v>
      </c>
      <c r="B5" s="32" t="s">
        <v>114</v>
      </c>
      <c r="C5" s="21" t="s">
        <v>61</v>
      </c>
      <c r="D5" s="10" t="s">
        <v>3</v>
      </c>
      <c r="E5" s="9">
        <v>920000</v>
      </c>
      <c r="F5" s="11">
        <v>920000</v>
      </c>
      <c r="G5" s="11"/>
      <c r="H5" s="11"/>
      <c r="I5" s="11">
        <v>-35000</v>
      </c>
      <c r="J5" s="11"/>
      <c r="K5" s="11"/>
      <c r="L5" s="11"/>
      <c r="M5" s="11"/>
      <c r="N5" s="11"/>
      <c r="O5" s="11"/>
      <c r="P5" s="11"/>
      <c r="Q5" s="11"/>
      <c r="R5" s="9">
        <f t="shared" si="2"/>
        <v>885000</v>
      </c>
      <c r="S5" s="19">
        <f t="shared" si="3"/>
        <v>0</v>
      </c>
      <c r="T5" s="9"/>
      <c r="U5" s="11">
        <v>885000</v>
      </c>
      <c r="V5" s="11">
        <v>885000</v>
      </c>
      <c r="W5" s="27">
        <f>V5-U5</f>
        <v>0</v>
      </c>
    </row>
    <row r="6" spans="1:24" s="2" customFormat="1" ht="33.75" customHeight="1" x14ac:dyDescent="0.25">
      <c r="A6" s="2" t="s">
        <v>59</v>
      </c>
      <c r="B6" s="32" t="s">
        <v>114</v>
      </c>
      <c r="C6" s="21" t="s">
        <v>62</v>
      </c>
      <c r="D6" s="10" t="s">
        <v>90</v>
      </c>
      <c r="E6" s="9">
        <v>33000</v>
      </c>
      <c r="F6" s="11">
        <v>33000</v>
      </c>
      <c r="G6" s="11"/>
      <c r="H6" s="11"/>
      <c r="I6" s="11">
        <v>-13000</v>
      </c>
      <c r="J6" s="11"/>
      <c r="K6" s="11"/>
      <c r="L6" s="11"/>
      <c r="M6" s="11"/>
      <c r="N6" s="11"/>
      <c r="O6" s="11"/>
      <c r="P6" s="11"/>
      <c r="Q6" s="11"/>
      <c r="R6" s="9">
        <f t="shared" si="2"/>
        <v>20000</v>
      </c>
      <c r="S6" s="19">
        <f t="shared" si="3"/>
        <v>0</v>
      </c>
      <c r="T6" s="9"/>
      <c r="U6" s="11">
        <v>20000</v>
      </c>
      <c r="V6" s="11">
        <v>14000</v>
      </c>
      <c r="W6" s="27">
        <f t="shared" ref="W6:W12" si="4">V6-U6</f>
        <v>-6000</v>
      </c>
    </row>
    <row r="7" spans="1:24" s="2" customFormat="1" ht="33.75" customHeight="1" x14ac:dyDescent="0.25">
      <c r="A7" s="2" t="s">
        <v>59</v>
      </c>
      <c r="B7" s="32" t="s">
        <v>114</v>
      </c>
      <c r="C7" s="21" t="s">
        <v>63</v>
      </c>
      <c r="D7" s="10" t="s">
        <v>4</v>
      </c>
      <c r="E7" s="9">
        <v>83000</v>
      </c>
      <c r="F7" s="11">
        <v>83000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9">
        <f t="shared" si="2"/>
        <v>83000</v>
      </c>
      <c r="S7" s="19">
        <f t="shared" si="3"/>
        <v>0</v>
      </c>
      <c r="T7" s="9"/>
      <c r="U7" s="11">
        <v>83000</v>
      </c>
      <c r="V7" s="11">
        <v>83000</v>
      </c>
      <c r="W7" s="27">
        <f t="shared" si="4"/>
        <v>0</v>
      </c>
    </row>
    <row r="8" spans="1:24" s="2" customFormat="1" ht="27.75" customHeight="1" x14ac:dyDescent="0.25">
      <c r="A8" s="2" t="s">
        <v>59</v>
      </c>
      <c r="B8" s="32" t="s">
        <v>114</v>
      </c>
      <c r="C8" s="21" t="s">
        <v>64</v>
      </c>
      <c r="D8" s="10" t="s">
        <v>5</v>
      </c>
      <c r="E8" s="9">
        <v>345000</v>
      </c>
      <c r="F8" s="11">
        <v>345000</v>
      </c>
      <c r="G8" s="11"/>
      <c r="H8" s="11"/>
      <c r="I8" s="11">
        <v>-27000</v>
      </c>
      <c r="J8" s="11"/>
      <c r="K8" s="11"/>
      <c r="L8" s="11"/>
      <c r="M8" s="11"/>
      <c r="N8" s="11"/>
      <c r="O8" s="11"/>
      <c r="P8" s="11"/>
      <c r="Q8" s="11"/>
      <c r="R8" s="9">
        <f t="shared" si="2"/>
        <v>318000</v>
      </c>
      <c r="S8" s="19">
        <f t="shared" si="3"/>
        <v>0</v>
      </c>
      <c r="T8" s="9"/>
      <c r="U8" s="11">
        <v>318000</v>
      </c>
      <c r="V8" s="11">
        <v>318000</v>
      </c>
      <c r="W8" s="27">
        <f t="shared" si="4"/>
        <v>0</v>
      </c>
    </row>
    <row r="9" spans="1:24" s="2" customFormat="1" ht="27.75" customHeight="1" x14ac:dyDescent="0.25">
      <c r="B9" s="32" t="s">
        <v>114</v>
      </c>
      <c r="C9" s="21" t="s">
        <v>65</v>
      </c>
      <c r="D9" s="13" t="s">
        <v>91</v>
      </c>
      <c r="E9" s="9">
        <v>117000</v>
      </c>
      <c r="F9" s="11">
        <v>117000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9">
        <f t="shared" si="2"/>
        <v>117000</v>
      </c>
      <c r="S9" s="19">
        <f t="shared" si="3"/>
        <v>0</v>
      </c>
      <c r="T9" s="9"/>
      <c r="U9" s="11">
        <v>117000</v>
      </c>
      <c r="V9" s="11">
        <v>117000</v>
      </c>
      <c r="W9" s="27">
        <f t="shared" si="4"/>
        <v>0</v>
      </c>
    </row>
    <row r="10" spans="1:24" s="2" customFormat="1" ht="27.75" customHeight="1" x14ac:dyDescent="0.25">
      <c r="B10" s="32" t="s">
        <v>114</v>
      </c>
      <c r="C10" s="21" t="s">
        <v>66</v>
      </c>
      <c r="D10" s="13" t="s">
        <v>117</v>
      </c>
      <c r="E10" s="9">
        <v>202000</v>
      </c>
      <c r="F10" s="11">
        <v>202000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9">
        <f t="shared" si="2"/>
        <v>202000</v>
      </c>
      <c r="S10" s="19">
        <f t="shared" si="3"/>
        <v>0</v>
      </c>
      <c r="T10" s="9"/>
      <c r="U10" s="11">
        <v>202000</v>
      </c>
      <c r="V10" s="11">
        <v>202000</v>
      </c>
      <c r="W10" s="27">
        <f t="shared" si="4"/>
        <v>0</v>
      </c>
    </row>
    <row r="11" spans="1:24" s="2" customFormat="1" ht="27.75" customHeight="1" x14ac:dyDescent="0.25">
      <c r="B11" s="32"/>
      <c r="C11" s="21" t="s">
        <v>69</v>
      </c>
      <c r="D11" s="13" t="s">
        <v>152</v>
      </c>
      <c r="E11" s="9">
        <v>10000</v>
      </c>
      <c r="F11" s="11">
        <v>100000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9">
        <f t="shared" si="2"/>
        <v>100000</v>
      </c>
      <c r="S11" s="19">
        <f t="shared" si="3"/>
        <v>0</v>
      </c>
      <c r="T11" s="9"/>
      <c r="U11" s="11">
        <v>100000</v>
      </c>
      <c r="V11" s="11">
        <v>100000</v>
      </c>
      <c r="W11" s="27">
        <f t="shared" si="4"/>
        <v>0</v>
      </c>
    </row>
    <row r="12" spans="1:24" s="2" customFormat="1" ht="27.75" customHeight="1" x14ac:dyDescent="0.25">
      <c r="B12" s="32"/>
      <c r="C12" s="21" t="s">
        <v>225</v>
      </c>
      <c r="D12" s="13" t="s">
        <v>226</v>
      </c>
      <c r="E12" s="9"/>
      <c r="F12" s="11"/>
      <c r="G12" s="11"/>
      <c r="H12" s="11"/>
      <c r="I12" s="11">
        <v>760000</v>
      </c>
      <c r="J12" s="11"/>
      <c r="K12" s="11"/>
      <c r="L12" s="11"/>
      <c r="M12" s="11"/>
      <c r="N12" s="11"/>
      <c r="O12" s="11"/>
      <c r="P12" s="11"/>
      <c r="Q12" s="11"/>
      <c r="R12" s="9">
        <f t="shared" si="2"/>
        <v>760000</v>
      </c>
      <c r="S12" s="19">
        <f t="shared" si="3"/>
        <v>0</v>
      </c>
      <c r="T12" s="9"/>
      <c r="U12" s="11">
        <v>760000</v>
      </c>
      <c r="V12" s="11">
        <v>653000</v>
      </c>
      <c r="W12" s="27">
        <f t="shared" si="4"/>
        <v>-107000</v>
      </c>
    </row>
    <row r="13" spans="1:24" s="2" customFormat="1" ht="29.25" customHeight="1" x14ac:dyDescent="0.25">
      <c r="B13" s="32"/>
      <c r="C13" s="5" t="s">
        <v>153</v>
      </c>
      <c r="D13" s="8" t="s">
        <v>6</v>
      </c>
      <c r="E13" s="27">
        <v>22400000</v>
      </c>
      <c r="F13" s="27">
        <f>F14+F15+F16+F18+F17+F19</f>
        <v>22400000</v>
      </c>
      <c r="G13" s="27">
        <f t="shared" ref="G13:Q13" si="5">G14+G15+G16+G18+G17+G19</f>
        <v>0</v>
      </c>
      <c r="H13" s="27">
        <f t="shared" si="5"/>
        <v>0</v>
      </c>
      <c r="I13" s="27">
        <f t="shared" si="5"/>
        <v>-444000</v>
      </c>
      <c r="J13" s="27">
        <f t="shared" si="5"/>
        <v>0</v>
      </c>
      <c r="K13" s="27">
        <f t="shared" si="5"/>
        <v>0</v>
      </c>
      <c r="L13" s="27">
        <f t="shared" si="5"/>
        <v>0</v>
      </c>
      <c r="M13" s="27">
        <f t="shared" si="5"/>
        <v>0</v>
      </c>
      <c r="N13" s="27">
        <f t="shared" si="5"/>
        <v>0</v>
      </c>
      <c r="O13" s="27">
        <f t="shared" si="5"/>
        <v>0</v>
      </c>
      <c r="P13" s="27">
        <f t="shared" si="5"/>
        <v>0</v>
      </c>
      <c r="Q13" s="27">
        <f t="shared" si="5"/>
        <v>0</v>
      </c>
      <c r="R13" s="27">
        <f t="shared" si="2"/>
        <v>21956000</v>
      </c>
      <c r="S13" s="30">
        <f t="shared" si="3"/>
        <v>0</v>
      </c>
      <c r="T13" s="27">
        <v>21956000</v>
      </c>
      <c r="U13" s="27">
        <f>U14+U15+U16+U18+U17+U19</f>
        <v>21956000</v>
      </c>
      <c r="V13" s="27">
        <f t="shared" ref="V13:W13" si="6">V14+V15+V16+V18+V17+V19</f>
        <v>21956000</v>
      </c>
      <c r="W13" s="27">
        <f t="shared" si="6"/>
        <v>0</v>
      </c>
    </row>
    <row r="14" spans="1:24" s="2" customFormat="1" ht="33.75" customHeight="1" x14ac:dyDescent="0.25">
      <c r="A14" s="2" t="s">
        <v>59</v>
      </c>
      <c r="B14" s="42" t="s">
        <v>135</v>
      </c>
      <c r="C14" s="21" t="s">
        <v>61</v>
      </c>
      <c r="D14" s="10" t="s">
        <v>7</v>
      </c>
      <c r="E14" s="9">
        <v>16410000</v>
      </c>
      <c r="F14" s="11">
        <v>16410000</v>
      </c>
      <c r="G14" s="11"/>
      <c r="H14" s="11"/>
      <c r="I14" s="11">
        <v>-2044000</v>
      </c>
      <c r="J14" s="11"/>
      <c r="K14" s="11"/>
      <c r="L14" s="11"/>
      <c r="M14" s="11"/>
      <c r="N14" s="11"/>
      <c r="O14" s="11"/>
      <c r="P14" s="11"/>
      <c r="Q14" s="11"/>
      <c r="R14" s="9">
        <f t="shared" si="2"/>
        <v>14366000</v>
      </c>
      <c r="S14" s="19">
        <f t="shared" si="3"/>
        <v>0</v>
      </c>
      <c r="T14" s="9"/>
      <c r="U14" s="11">
        <v>14366000</v>
      </c>
      <c r="V14" s="11">
        <v>12515000</v>
      </c>
      <c r="W14" s="9">
        <f>V14-U14</f>
        <v>-1851000</v>
      </c>
    </row>
    <row r="15" spans="1:24" s="2" customFormat="1" ht="33.75" customHeight="1" x14ac:dyDescent="0.25">
      <c r="A15" s="2" t="s">
        <v>59</v>
      </c>
      <c r="B15" s="42"/>
      <c r="C15" s="21" t="s">
        <v>62</v>
      </c>
      <c r="D15" s="10" t="s">
        <v>8</v>
      </c>
      <c r="E15" s="9">
        <v>160000</v>
      </c>
      <c r="F15" s="11">
        <v>160000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9">
        <f t="shared" si="2"/>
        <v>160000</v>
      </c>
      <c r="S15" s="19">
        <f t="shared" si="3"/>
        <v>0</v>
      </c>
      <c r="T15" s="9"/>
      <c r="U15" s="11">
        <v>160000</v>
      </c>
      <c r="V15" s="11">
        <v>157000</v>
      </c>
      <c r="W15" s="9">
        <f t="shared" ref="W15:W19" si="7">V15-U15</f>
        <v>-3000</v>
      </c>
    </row>
    <row r="16" spans="1:24" s="2" customFormat="1" ht="27.75" customHeight="1" x14ac:dyDescent="0.25">
      <c r="A16" s="2" t="s">
        <v>59</v>
      </c>
      <c r="B16" s="42"/>
      <c r="C16" s="21" t="s">
        <v>63</v>
      </c>
      <c r="D16" s="10" t="s">
        <v>9</v>
      </c>
      <c r="E16" s="9">
        <v>4020000</v>
      </c>
      <c r="F16" s="11">
        <v>4020000</v>
      </c>
      <c r="G16" s="11"/>
      <c r="H16" s="11"/>
      <c r="I16" s="11">
        <v>1350000</v>
      </c>
      <c r="J16" s="11"/>
      <c r="K16" s="11"/>
      <c r="L16" s="11"/>
      <c r="M16" s="11"/>
      <c r="N16" s="11"/>
      <c r="O16" s="11"/>
      <c r="P16" s="11"/>
      <c r="Q16" s="11"/>
      <c r="R16" s="9">
        <f t="shared" si="2"/>
        <v>5370000</v>
      </c>
      <c r="S16" s="19">
        <f t="shared" si="3"/>
        <v>0</v>
      </c>
      <c r="T16" s="9"/>
      <c r="U16" s="11">
        <v>5370000</v>
      </c>
      <c r="V16" s="11">
        <v>7643000</v>
      </c>
      <c r="W16" s="9">
        <f t="shared" si="7"/>
        <v>2273000</v>
      </c>
      <c r="X16" s="29"/>
    </row>
    <row r="17" spans="1:23" s="2" customFormat="1" ht="27.75" customHeight="1" x14ac:dyDescent="0.25">
      <c r="B17" s="42"/>
      <c r="C17" s="21" t="s">
        <v>64</v>
      </c>
      <c r="D17" s="10" t="s">
        <v>60</v>
      </c>
      <c r="E17" s="9">
        <v>1280000</v>
      </c>
      <c r="F17" s="11">
        <v>1280000</v>
      </c>
      <c r="G17" s="11"/>
      <c r="H17" s="11"/>
      <c r="I17" s="11">
        <v>220000</v>
      </c>
      <c r="J17" s="11"/>
      <c r="K17" s="11"/>
      <c r="L17" s="11"/>
      <c r="M17" s="11"/>
      <c r="N17" s="11"/>
      <c r="O17" s="11"/>
      <c r="P17" s="11"/>
      <c r="Q17" s="11"/>
      <c r="R17" s="9">
        <f t="shared" si="2"/>
        <v>1500000</v>
      </c>
      <c r="S17" s="19">
        <f t="shared" si="3"/>
        <v>0</v>
      </c>
      <c r="T17" s="9"/>
      <c r="U17" s="11">
        <v>1500000</v>
      </c>
      <c r="V17" s="11">
        <v>1506000</v>
      </c>
      <c r="W17" s="9">
        <f t="shared" si="7"/>
        <v>6000</v>
      </c>
    </row>
    <row r="18" spans="1:23" s="2" customFormat="1" ht="29.25" customHeight="1" x14ac:dyDescent="0.25">
      <c r="A18" s="2" t="s">
        <v>59</v>
      </c>
      <c r="B18" s="42"/>
      <c r="C18" s="21" t="s">
        <v>65</v>
      </c>
      <c r="D18" s="10" t="s">
        <v>10</v>
      </c>
      <c r="E18" s="9">
        <v>30000</v>
      </c>
      <c r="F18" s="11">
        <v>30000</v>
      </c>
      <c r="G18" s="11"/>
      <c r="H18" s="11"/>
      <c r="I18" s="11">
        <v>30000</v>
      </c>
      <c r="J18" s="11"/>
      <c r="K18" s="11"/>
      <c r="L18" s="11"/>
      <c r="M18" s="11"/>
      <c r="N18" s="11"/>
      <c r="O18" s="11"/>
      <c r="P18" s="11"/>
      <c r="Q18" s="11"/>
      <c r="R18" s="9">
        <f t="shared" si="2"/>
        <v>60000</v>
      </c>
      <c r="S18" s="19">
        <f t="shared" si="3"/>
        <v>0</v>
      </c>
      <c r="T18" s="9"/>
      <c r="U18" s="11">
        <v>60000</v>
      </c>
      <c r="V18" s="11">
        <v>80000</v>
      </c>
      <c r="W18" s="9">
        <f t="shared" si="7"/>
        <v>20000</v>
      </c>
    </row>
    <row r="19" spans="1:23" s="2" customFormat="1" ht="29.25" customHeight="1" x14ac:dyDescent="0.25">
      <c r="B19" s="42"/>
      <c r="C19" s="21" t="s">
        <v>66</v>
      </c>
      <c r="D19" s="13" t="s">
        <v>118</v>
      </c>
      <c r="E19" s="9">
        <v>500000</v>
      </c>
      <c r="F19" s="11">
        <v>500000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9">
        <f t="shared" si="2"/>
        <v>500000</v>
      </c>
      <c r="S19" s="19">
        <f t="shared" si="3"/>
        <v>0</v>
      </c>
      <c r="T19" s="9"/>
      <c r="U19" s="11">
        <v>500000</v>
      </c>
      <c r="V19" s="11">
        <v>55000</v>
      </c>
      <c r="W19" s="9">
        <f t="shared" si="7"/>
        <v>-445000</v>
      </c>
    </row>
    <row r="20" spans="1:23" s="2" customFormat="1" ht="33.75" customHeight="1" x14ac:dyDescent="0.25">
      <c r="B20" s="32"/>
      <c r="C20" s="5" t="s">
        <v>154</v>
      </c>
      <c r="D20" s="8" t="s">
        <v>88</v>
      </c>
      <c r="E20" s="27">
        <v>1700000</v>
      </c>
      <c r="F20" s="27">
        <f>F21+F22+F23+F24+F26</f>
        <v>1700000</v>
      </c>
      <c r="G20" s="27">
        <f t="shared" ref="G20:Q20" si="8">G21+G22+G23+G24+G26</f>
        <v>0</v>
      </c>
      <c r="H20" s="27">
        <f t="shared" si="8"/>
        <v>0</v>
      </c>
      <c r="I20" s="27">
        <f t="shared" si="8"/>
        <v>0</v>
      </c>
      <c r="J20" s="27">
        <f t="shared" si="8"/>
        <v>0</v>
      </c>
      <c r="K20" s="27">
        <f t="shared" si="8"/>
        <v>0</v>
      </c>
      <c r="L20" s="27">
        <f t="shared" si="8"/>
        <v>0</v>
      </c>
      <c r="M20" s="27">
        <f t="shared" si="8"/>
        <v>0</v>
      </c>
      <c r="N20" s="27">
        <f t="shared" ref="N20" si="9">N21+N22+N23+N24+N26</f>
        <v>0</v>
      </c>
      <c r="O20" s="27">
        <f t="shared" si="8"/>
        <v>0</v>
      </c>
      <c r="P20" s="27">
        <f t="shared" ref="P20" si="10">P21+P22+P23+P24+P26</f>
        <v>0</v>
      </c>
      <c r="Q20" s="27">
        <f t="shared" si="8"/>
        <v>0</v>
      </c>
      <c r="R20" s="27">
        <f t="shared" si="2"/>
        <v>1700000</v>
      </c>
      <c r="S20" s="30">
        <f t="shared" si="3"/>
        <v>0</v>
      </c>
      <c r="T20" s="27">
        <v>1700000</v>
      </c>
      <c r="U20" s="27">
        <f>SUM(U21:U26)</f>
        <v>1700000</v>
      </c>
      <c r="V20" s="27">
        <f>SUM(V21:V26)</f>
        <v>2100000</v>
      </c>
      <c r="W20" s="27">
        <f>SUM(W21:W26)</f>
        <v>400000</v>
      </c>
    </row>
    <row r="21" spans="1:23" s="2" customFormat="1" ht="60" customHeight="1" x14ac:dyDescent="0.25">
      <c r="A21" s="2" t="s">
        <v>59</v>
      </c>
      <c r="B21" s="32" t="s">
        <v>114</v>
      </c>
      <c r="C21" s="21" t="s">
        <v>61</v>
      </c>
      <c r="D21" s="10" t="s">
        <v>92</v>
      </c>
      <c r="E21" s="9">
        <v>553500</v>
      </c>
      <c r="F21" s="12">
        <v>553500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>
        <f t="shared" si="2"/>
        <v>553500</v>
      </c>
      <c r="S21" s="20">
        <f t="shared" si="3"/>
        <v>0</v>
      </c>
      <c r="T21" s="9"/>
      <c r="U21" s="12">
        <v>553500</v>
      </c>
      <c r="V21" s="12">
        <v>553500</v>
      </c>
      <c r="W21" s="9">
        <f>V21-U21</f>
        <v>0</v>
      </c>
    </row>
    <row r="22" spans="1:23" s="2" customFormat="1" ht="51.75" customHeight="1" x14ac:dyDescent="0.25">
      <c r="A22" s="2" t="s">
        <v>59</v>
      </c>
      <c r="B22" s="32" t="s">
        <v>114</v>
      </c>
      <c r="C22" s="21" t="s">
        <v>62</v>
      </c>
      <c r="D22" s="10" t="s">
        <v>93</v>
      </c>
      <c r="E22" s="9">
        <v>976500</v>
      </c>
      <c r="F22" s="12">
        <v>976500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9">
        <f t="shared" si="2"/>
        <v>976500</v>
      </c>
      <c r="S22" s="20">
        <f t="shared" si="3"/>
        <v>0</v>
      </c>
      <c r="T22" s="9"/>
      <c r="U22" s="12">
        <v>976500</v>
      </c>
      <c r="V22" s="12">
        <v>1303500</v>
      </c>
      <c r="W22" s="9">
        <f t="shared" ref="W22:W26" si="11">V22-U22</f>
        <v>327000</v>
      </c>
    </row>
    <row r="23" spans="1:23" s="2" customFormat="1" ht="24" x14ac:dyDescent="0.25">
      <c r="A23" s="2" t="s">
        <v>59</v>
      </c>
      <c r="B23" s="32" t="s">
        <v>114</v>
      </c>
      <c r="C23" s="21" t="s">
        <v>63</v>
      </c>
      <c r="D23" s="10" t="s">
        <v>11</v>
      </c>
      <c r="E23" s="9">
        <v>30000</v>
      </c>
      <c r="F23" s="12">
        <v>30000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9">
        <f t="shared" si="2"/>
        <v>30000</v>
      </c>
      <c r="S23" s="20">
        <f t="shared" si="3"/>
        <v>0</v>
      </c>
      <c r="T23" s="9"/>
      <c r="U23" s="12">
        <v>30000</v>
      </c>
      <c r="V23" s="12">
        <v>22000</v>
      </c>
      <c r="W23" s="9">
        <f t="shared" si="11"/>
        <v>-8000</v>
      </c>
    </row>
    <row r="24" spans="1:23" s="2" customFormat="1" ht="24" x14ac:dyDescent="0.25">
      <c r="A24" s="2" t="s">
        <v>59</v>
      </c>
      <c r="B24" s="32" t="s">
        <v>114</v>
      </c>
      <c r="C24" s="21" t="s">
        <v>64</v>
      </c>
      <c r="D24" s="10" t="s">
        <v>12</v>
      </c>
      <c r="E24" s="9">
        <v>30000</v>
      </c>
      <c r="F24" s="12">
        <v>30000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9">
        <f t="shared" si="2"/>
        <v>30000</v>
      </c>
      <c r="S24" s="20">
        <f t="shared" si="3"/>
        <v>0</v>
      </c>
      <c r="T24" s="9"/>
      <c r="U24" s="12">
        <v>30000</v>
      </c>
      <c r="V24" s="12">
        <v>15000</v>
      </c>
      <c r="W24" s="9">
        <f t="shared" si="11"/>
        <v>-15000</v>
      </c>
    </row>
    <row r="25" spans="1:23" s="2" customFormat="1" ht="15.75" x14ac:dyDescent="0.25">
      <c r="B25" s="32"/>
      <c r="C25" s="21" t="s">
        <v>65</v>
      </c>
      <c r="D25" s="13" t="s">
        <v>234</v>
      </c>
      <c r="E25" s="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9">
        <f t="shared" si="2"/>
        <v>0</v>
      </c>
      <c r="S25" s="20">
        <f t="shared" si="3"/>
        <v>0</v>
      </c>
      <c r="T25" s="9"/>
      <c r="U25" s="12">
        <v>0</v>
      </c>
      <c r="V25" s="12">
        <v>28000</v>
      </c>
      <c r="W25" s="9">
        <f t="shared" si="11"/>
        <v>28000</v>
      </c>
    </row>
    <row r="26" spans="1:23" s="2" customFormat="1" ht="82.5" customHeight="1" x14ac:dyDescent="0.25">
      <c r="A26" s="2" t="s">
        <v>59</v>
      </c>
      <c r="B26" s="32" t="s">
        <v>114</v>
      </c>
      <c r="C26" s="21" t="s">
        <v>66</v>
      </c>
      <c r="D26" s="13" t="s">
        <v>155</v>
      </c>
      <c r="E26" s="9">
        <v>11000</v>
      </c>
      <c r="F26" s="12">
        <v>110000</v>
      </c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9">
        <f t="shared" si="2"/>
        <v>110000</v>
      </c>
      <c r="S26" s="20">
        <f t="shared" si="3"/>
        <v>0</v>
      </c>
      <c r="T26" s="9"/>
      <c r="U26" s="12">
        <v>110000</v>
      </c>
      <c r="V26" s="12">
        <v>178000</v>
      </c>
      <c r="W26" s="9">
        <f t="shared" si="11"/>
        <v>68000</v>
      </c>
    </row>
    <row r="27" spans="1:23" s="2" customFormat="1" ht="27" customHeight="1" x14ac:dyDescent="0.25">
      <c r="B27" s="32"/>
      <c r="C27" s="5" t="s">
        <v>156</v>
      </c>
      <c r="D27" s="8" t="s">
        <v>13</v>
      </c>
      <c r="E27" s="27">
        <v>1800000</v>
      </c>
      <c r="F27" s="27">
        <f>SUM(F28:F31)</f>
        <v>1800000</v>
      </c>
      <c r="G27" s="27">
        <f t="shared" ref="G27:Q27" si="12">SUM(G28:G31)</f>
        <v>0</v>
      </c>
      <c r="H27" s="27">
        <f t="shared" si="12"/>
        <v>0</v>
      </c>
      <c r="I27" s="27">
        <f t="shared" si="12"/>
        <v>0</v>
      </c>
      <c r="J27" s="27">
        <f t="shared" si="12"/>
        <v>0</v>
      </c>
      <c r="K27" s="27">
        <f t="shared" si="12"/>
        <v>0</v>
      </c>
      <c r="L27" s="27">
        <f t="shared" si="12"/>
        <v>0</v>
      </c>
      <c r="M27" s="27">
        <f t="shared" si="12"/>
        <v>0</v>
      </c>
      <c r="N27" s="27">
        <f t="shared" si="12"/>
        <v>0</v>
      </c>
      <c r="O27" s="27">
        <f t="shared" si="12"/>
        <v>0</v>
      </c>
      <c r="P27" s="27">
        <f t="shared" si="12"/>
        <v>0</v>
      </c>
      <c r="Q27" s="27">
        <f t="shared" si="12"/>
        <v>0</v>
      </c>
      <c r="R27" s="27">
        <f t="shared" si="2"/>
        <v>1800000</v>
      </c>
      <c r="S27" s="30">
        <f t="shared" si="3"/>
        <v>0</v>
      </c>
      <c r="T27" s="27">
        <v>1800000</v>
      </c>
      <c r="U27" s="27">
        <f>SUM(U28:U31)</f>
        <v>1800000</v>
      </c>
      <c r="V27" s="27">
        <f>SUM(V28:V31)</f>
        <v>2201000</v>
      </c>
      <c r="W27" s="27">
        <f>SUM(W28:W31)</f>
        <v>401000</v>
      </c>
    </row>
    <row r="28" spans="1:23" s="2" customFormat="1" ht="35.25" customHeight="1" x14ac:dyDescent="0.25">
      <c r="A28" s="2" t="s">
        <v>59</v>
      </c>
      <c r="B28" s="32" t="s">
        <v>114</v>
      </c>
      <c r="C28" s="21" t="s">
        <v>61</v>
      </c>
      <c r="D28" s="10" t="s">
        <v>94</v>
      </c>
      <c r="E28" s="9">
        <v>1460000</v>
      </c>
      <c r="F28" s="12">
        <v>1460000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9">
        <f t="shared" si="2"/>
        <v>1460000</v>
      </c>
      <c r="S28" s="20">
        <f t="shared" si="3"/>
        <v>0</v>
      </c>
      <c r="T28" s="9"/>
      <c r="U28" s="12">
        <v>1460000</v>
      </c>
      <c r="V28" s="12">
        <v>1315000</v>
      </c>
      <c r="W28" s="7">
        <f>V28-U28</f>
        <v>-145000</v>
      </c>
    </row>
    <row r="29" spans="1:23" s="2" customFormat="1" ht="60" x14ac:dyDescent="0.25">
      <c r="A29" s="2" t="s">
        <v>59</v>
      </c>
      <c r="B29" s="32" t="s">
        <v>114</v>
      </c>
      <c r="C29" s="21" t="s">
        <v>62</v>
      </c>
      <c r="D29" s="10" t="s">
        <v>235</v>
      </c>
      <c r="E29" s="9">
        <v>128000</v>
      </c>
      <c r="F29" s="12">
        <v>128000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9">
        <f t="shared" si="2"/>
        <v>128000</v>
      </c>
      <c r="S29" s="20">
        <f t="shared" si="3"/>
        <v>0</v>
      </c>
      <c r="T29" s="9"/>
      <c r="U29" s="12">
        <v>128000</v>
      </c>
      <c r="V29" s="12">
        <v>674000</v>
      </c>
      <c r="W29" s="7">
        <f t="shared" ref="W29:W31" si="13">V29-U29</f>
        <v>546000</v>
      </c>
    </row>
    <row r="30" spans="1:23" s="2" customFormat="1" ht="75" x14ac:dyDescent="0.25">
      <c r="A30" s="2" t="s">
        <v>59</v>
      </c>
      <c r="B30" s="32" t="s">
        <v>114</v>
      </c>
      <c r="C30" s="21" t="s">
        <v>63</v>
      </c>
      <c r="D30" s="10" t="s">
        <v>157</v>
      </c>
      <c r="E30" s="9">
        <v>200000</v>
      </c>
      <c r="F30" s="12">
        <v>200000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9">
        <f t="shared" si="2"/>
        <v>200000</v>
      </c>
      <c r="S30" s="20">
        <f t="shared" si="3"/>
        <v>0</v>
      </c>
      <c r="T30" s="9"/>
      <c r="U30" s="12">
        <v>200000</v>
      </c>
      <c r="V30" s="12">
        <v>200000</v>
      </c>
      <c r="W30" s="7">
        <f t="shared" si="13"/>
        <v>0</v>
      </c>
    </row>
    <row r="31" spans="1:23" s="2" customFormat="1" ht="31.5" customHeight="1" x14ac:dyDescent="0.25">
      <c r="B31" s="32"/>
      <c r="C31" s="21" t="s">
        <v>64</v>
      </c>
      <c r="D31" s="10" t="s">
        <v>158</v>
      </c>
      <c r="E31" s="9">
        <v>12000</v>
      </c>
      <c r="F31" s="12">
        <v>12000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9">
        <f t="shared" si="2"/>
        <v>12000</v>
      </c>
      <c r="S31" s="20">
        <f t="shared" si="3"/>
        <v>0</v>
      </c>
      <c r="T31" s="9"/>
      <c r="U31" s="12">
        <v>12000</v>
      </c>
      <c r="V31" s="12">
        <v>12000</v>
      </c>
      <c r="W31" s="7">
        <f t="shared" si="13"/>
        <v>0</v>
      </c>
    </row>
    <row r="32" spans="1:23" s="2" customFormat="1" ht="52.5" customHeight="1" x14ac:dyDescent="0.25">
      <c r="B32" s="32" t="s">
        <v>114</v>
      </c>
      <c r="C32" s="26" t="s">
        <v>159</v>
      </c>
      <c r="D32" s="8" t="s">
        <v>160</v>
      </c>
      <c r="E32" s="27">
        <v>260000</v>
      </c>
      <c r="F32" s="27">
        <v>260000</v>
      </c>
      <c r="G32" s="27"/>
      <c r="H32" s="27"/>
      <c r="I32" s="27">
        <v>-22000</v>
      </c>
      <c r="J32" s="27"/>
      <c r="K32" s="27"/>
      <c r="L32" s="27"/>
      <c r="M32" s="27"/>
      <c r="N32" s="27"/>
      <c r="O32" s="27"/>
      <c r="P32" s="27"/>
      <c r="Q32" s="27"/>
      <c r="R32" s="27">
        <f t="shared" si="2"/>
        <v>238000</v>
      </c>
      <c r="S32" s="30">
        <f t="shared" si="3"/>
        <v>0</v>
      </c>
      <c r="T32" s="27">
        <v>238000</v>
      </c>
      <c r="U32" s="27">
        <v>238000</v>
      </c>
      <c r="V32" s="27"/>
      <c r="W32" s="7"/>
    </row>
    <row r="33" spans="1:26" s="2" customFormat="1" ht="33.75" customHeight="1" x14ac:dyDescent="0.25">
      <c r="B33" s="32"/>
      <c r="C33" s="5" t="s">
        <v>161</v>
      </c>
      <c r="D33" s="8" t="s">
        <v>14</v>
      </c>
      <c r="E33" s="27">
        <f>E34+E35+E36</f>
        <v>15670000</v>
      </c>
      <c r="F33" s="27">
        <f>F34+F35+F36</f>
        <v>15670000</v>
      </c>
      <c r="G33" s="27">
        <f t="shared" ref="G33:L33" si="14">G34+G35+G36</f>
        <v>0</v>
      </c>
      <c r="H33" s="27">
        <f t="shared" si="14"/>
        <v>0</v>
      </c>
      <c r="I33" s="27">
        <f t="shared" si="14"/>
        <v>0</v>
      </c>
      <c r="J33" s="27">
        <f t="shared" si="14"/>
        <v>0</v>
      </c>
      <c r="K33" s="27">
        <f t="shared" si="14"/>
        <v>0</v>
      </c>
      <c r="L33" s="27">
        <f t="shared" si="14"/>
        <v>0</v>
      </c>
      <c r="M33" s="27">
        <f t="shared" ref="M33:Q33" si="15">M37+M38+M40+M41+M42+M43+M44</f>
        <v>0</v>
      </c>
      <c r="N33" s="27">
        <f t="shared" ref="N33" si="16">N37+N38+N40+N41+N42+N43+N44</f>
        <v>0</v>
      </c>
      <c r="O33" s="27">
        <f t="shared" si="15"/>
        <v>0</v>
      </c>
      <c r="P33" s="27">
        <f t="shared" ref="P33" si="17">P37+P38+P40+P41+P42+P43+P44</f>
        <v>0</v>
      </c>
      <c r="Q33" s="27">
        <f t="shared" si="15"/>
        <v>0</v>
      </c>
      <c r="R33" s="27">
        <f t="shared" si="2"/>
        <v>15670000</v>
      </c>
      <c r="S33" s="30">
        <f t="shared" si="3"/>
        <v>0</v>
      </c>
      <c r="T33" s="27">
        <v>15667320</v>
      </c>
      <c r="U33" s="27">
        <f>U34+U35+U36</f>
        <v>15670000</v>
      </c>
      <c r="V33" s="27">
        <f>V34+V35+V36</f>
        <v>15391400</v>
      </c>
      <c r="W33" s="27">
        <f>W34+W35+W36</f>
        <v>-278600</v>
      </c>
      <c r="Y33" s="27"/>
      <c r="Z33" s="29"/>
    </row>
    <row r="34" spans="1:26" s="2" customFormat="1" ht="33.75" customHeight="1" x14ac:dyDescent="0.25">
      <c r="B34" s="32"/>
      <c r="C34" s="5" t="s">
        <v>162</v>
      </c>
      <c r="D34" s="8" t="s">
        <v>14</v>
      </c>
      <c r="E34" s="39">
        <v>12660000</v>
      </c>
      <c r="F34" s="39">
        <f>F37+F40+F41</f>
        <v>12660200</v>
      </c>
      <c r="G34" s="31">
        <f t="shared" ref="G34:L34" si="18">G37+G40+G41</f>
        <v>0</v>
      </c>
      <c r="H34" s="31">
        <f t="shared" si="18"/>
        <v>0</v>
      </c>
      <c r="I34" s="31">
        <f t="shared" si="18"/>
        <v>0</v>
      </c>
      <c r="J34" s="31">
        <f t="shared" si="18"/>
        <v>0</v>
      </c>
      <c r="K34" s="31">
        <f t="shared" si="18"/>
        <v>0</v>
      </c>
      <c r="L34" s="31">
        <f t="shared" si="18"/>
        <v>0</v>
      </c>
      <c r="M34" s="31">
        <f t="shared" ref="M34:O34" si="19">M37+M40+M41</f>
        <v>0</v>
      </c>
      <c r="N34" s="31">
        <f t="shared" si="19"/>
        <v>0</v>
      </c>
      <c r="O34" s="31">
        <f t="shared" si="19"/>
        <v>0</v>
      </c>
      <c r="P34" s="31">
        <f t="shared" ref="P34:Q34" si="20">P37+P40+P41</f>
        <v>0</v>
      </c>
      <c r="Q34" s="31">
        <f t="shared" si="20"/>
        <v>0</v>
      </c>
      <c r="R34" s="27">
        <f t="shared" si="2"/>
        <v>12660200</v>
      </c>
      <c r="S34" s="30">
        <f>S37+S40+S41</f>
        <v>0</v>
      </c>
      <c r="T34" s="31"/>
      <c r="U34" s="7">
        <f>U37+U40+U41</f>
        <v>12660200</v>
      </c>
      <c r="V34" s="27">
        <f>V37+V40+V41</f>
        <v>12533600</v>
      </c>
      <c r="W34" s="27">
        <f>W37+W40+W41</f>
        <v>-126600</v>
      </c>
      <c r="X34" s="29">
        <f>F34-E34</f>
        <v>200</v>
      </c>
      <c r="Y34" s="27"/>
    </row>
    <row r="35" spans="1:26" s="2" customFormat="1" ht="45" customHeight="1" x14ac:dyDescent="0.25">
      <c r="B35" s="32"/>
      <c r="C35" s="5" t="s">
        <v>163</v>
      </c>
      <c r="D35" s="8" t="s">
        <v>102</v>
      </c>
      <c r="E35" s="39">
        <v>1350000</v>
      </c>
      <c r="F35" s="39">
        <f>F38+F42</f>
        <v>1349800</v>
      </c>
      <c r="G35" s="31">
        <f t="shared" ref="G35:L35" si="21">G38+G42</f>
        <v>0</v>
      </c>
      <c r="H35" s="31">
        <f t="shared" si="21"/>
        <v>0</v>
      </c>
      <c r="I35" s="31">
        <f t="shared" si="21"/>
        <v>0</v>
      </c>
      <c r="J35" s="31">
        <f t="shared" si="21"/>
        <v>0</v>
      </c>
      <c r="K35" s="31">
        <f t="shared" si="21"/>
        <v>0</v>
      </c>
      <c r="L35" s="31">
        <f t="shared" si="21"/>
        <v>0</v>
      </c>
      <c r="M35" s="31">
        <f t="shared" ref="M35:O35" si="22">M38+M42</f>
        <v>0</v>
      </c>
      <c r="N35" s="31">
        <f t="shared" si="22"/>
        <v>0</v>
      </c>
      <c r="O35" s="31">
        <f t="shared" si="22"/>
        <v>0</v>
      </c>
      <c r="P35" s="31">
        <f t="shared" ref="P35:Q35" si="23">P38+P42</f>
        <v>0</v>
      </c>
      <c r="Q35" s="31">
        <f t="shared" si="23"/>
        <v>0</v>
      </c>
      <c r="R35" s="27">
        <f t="shared" si="2"/>
        <v>1349800</v>
      </c>
      <c r="S35" s="30">
        <f t="shared" ref="S35" si="24">S38+S42</f>
        <v>0</v>
      </c>
      <c r="T35" s="31"/>
      <c r="U35" s="7">
        <f>U38+U42</f>
        <v>1349800</v>
      </c>
      <c r="V35" s="27">
        <f t="shared" ref="V35:W35" si="25">V38+V42</f>
        <v>1197800</v>
      </c>
      <c r="W35" s="27">
        <f t="shared" si="25"/>
        <v>-152000</v>
      </c>
      <c r="X35" s="29">
        <f>F35-E35</f>
        <v>-200</v>
      </c>
      <c r="Y35" s="27"/>
    </row>
    <row r="36" spans="1:26" s="2" customFormat="1" ht="45.75" customHeight="1" x14ac:dyDescent="0.25">
      <c r="B36" s="32"/>
      <c r="C36" s="5" t="s">
        <v>164</v>
      </c>
      <c r="D36" s="8" t="s">
        <v>101</v>
      </c>
      <c r="E36" s="31">
        <v>1660000</v>
      </c>
      <c r="F36" s="31">
        <f>F43+F44</f>
        <v>1660000</v>
      </c>
      <c r="G36" s="31">
        <f t="shared" ref="G36:L36" si="26">G43+G44</f>
        <v>0</v>
      </c>
      <c r="H36" s="31">
        <f t="shared" si="26"/>
        <v>0</v>
      </c>
      <c r="I36" s="31">
        <f t="shared" si="26"/>
        <v>0</v>
      </c>
      <c r="J36" s="31">
        <f t="shared" si="26"/>
        <v>0</v>
      </c>
      <c r="K36" s="31">
        <f t="shared" si="26"/>
        <v>0</v>
      </c>
      <c r="L36" s="31">
        <f t="shared" si="26"/>
        <v>0</v>
      </c>
      <c r="M36" s="31">
        <f t="shared" ref="M36:O36" si="27">M43+M44</f>
        <v>0</v>
      </c>
      <c r="N36" s="31">
        <f t="shared" si="27"/>
        <v>0</v>
      </c>
      <c r="O36" s="31">
        <f t="shared" si="27"/>
        <v>0</v>
      </c>
      <c r="P36" s="31">
        <f t="shared" ref="P36:Q36" si="28">P43+P44</f>
        <v>0</v>
      </c>
      <c r="Q36" s="31">
        <f t="shared" si="28"/>
        <v>0</v>
      </c>
      <c r="R36" s="27">
        <f t="shared" si="2"/>
        <v>1660000</v>
      </c>
      <c r="S36" s="30">
        <f t="shared" ref="S36" si="29">S43+S44</f>
        <v>0</v>
      </c>
      <c r="T36" s="31"/>
      <c r="U36" s="7">
        <f>U43+U44</f>
        <v>1660000</v>
      </c>
      <c r="V36" s="27">
        <f t="shared" ref="V36:W36" si="30">V43+V44</f>
        <v>1660000</v>
      </c>
      <c r="W36" s="27">
        <f t="shared" si="30"/>
        <v>0</v>
      </c>
      <c r="X36" s="29"/>
      <c r="Y36" s="27"/>
    </row>
    <row r="37" spans="1:26" s="2" customFormat="1" ht="45" x14ac:dyDescent="0.25">
      <c r="A37" s="2" t="s">
        <v>59</v>
      </c>
      <c r="B37" s="32" t="s">
        <v>113</v>
      </c>
      <c r="C37" s="24" t="s">
        <v>67</v>
      </c>
      <c r="D37" s="10" t="s">
        <v>95</v>
      </c>
      <c r="E37" s="9">
        <v>3121000</v>
      </c>
      <c r="F37" s="3">
        <v>3121000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9">
        <f t="shared" si="2"/>
        <v>3121000</v>
      </c>
      <c r="S37" s="20">
        <f t="shared" ref="S37:S45" si="31">U37-R37</f>
        <v>0</v>
      </c>
      <c r="T37" s="9"/>
      <c r="U37" s="3">
        <v>3121000</v>
      </c>
      <c r="V37" s="3">
        <v>3121000</v>
      </c>
      <c r="W37" s="7">
        <f>V37-U37</f>
        <v>0</v>
      </c>
      <c r="X37" s="29"/>
      <c r="Y37" s="41"/>
    </row>
    <row r="38" spans="1:26" s="2" customFormat="1" ht="15.75" x14ac:dyDescent="0.25">
      <c r="A38" s="2" t="s">
        <v>59</v>
      </c>
      <c r="B38" s="32"/>
      <c r="C38" s="21" t="s">
        <v>62</v>
      </c>
      <c r="D38" s="10" t="s">
        <v>15</v>
      </c>
      <c r="E38" s="9">
        <v>1312000</v>
      </c>
      <c r="F38" s="3">
        <v>1312000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">
        <f t="shared" si="2"/>
        <v>1312000</v>
      </c>
      <c r="S38" s="20">
        <f t="shared" si="31"/>
        <v>0</v>
      </c>
      <c r="T38" s="9"/>
      <c r="U38" s="3">
        <v>1312000</v>
      </c>
      <c r="V38" s="3">
        <v>1160000</v>
      </c>
      <c r="W38" s="7">
        <f t="shared" ref="W38:W44" si="32">V38-U38</f>
        <v>-152000</v>
      </c>
      <c r="X38" s="29"/>
      <c r="Y38" s="41"/>
    </row>
    <row r="39" spans="1:26" s="2" customFormat="1" ht="60" customHeight="1" x14ac:dyDescent="0.25">
      <c r="B39" s="32"/>
      <c r="C39" s="21" t="s">
        <v>166</v>
      </c>
      <c r="D39" s="10" t="s">
        <v>165</v>
      </c>
      <c r="E39" s="9">
        <v>250000</v>
      </c>
      <c r="F39" s="3">
        <v>250000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"/>
      <c r="S39" s="20"/>
      <c r="T39" s="9"/>
      <c r="U39" s="3">
        <v>250000</v>
      </c>
      <c r="V39" s="3">
        <v>200000</v>
      </c>
      <c r="W39" s="7">
        <f t="shared" si="32"/>
        <v>-50000</v>
      </c>
      <c r="X39" s="29"/>
      <c r="Y39" s="41"/>
    </row>
    <row r="40" spans="1:26" s="2" customFormat="1" ht="29.25" customHeight="1" x14ac:dyDescent="0.25">
      <c r="A40" s="2" t="s">
        <v>59</v>
      </c>
      <c r="B40" s="32" t="s">
        <v>113</v>
      </c>
      <c r="C40" s="24" t="s">
        <v>68</v>
      </c>
      <c r="D40" s="10" t="s">
        <v>16</v>
      </c>
      <c r="E40" s="9">
        <v>9500000</v>
      </c>
      <c r="F40" s="3">
        <v>9500000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9">
        <f t="shared" si="2"/>
        <v>9500000</v>
      </c>
      <c r="S40" s="20">
        <f t="shared" si="31"/>
        <v>0</v>
      </c>
      <c r="T40" s="9"/>
      <c r="U40" s="3">
        <v>9500000</v>
      </c>
      <c r="V40" s="3">
        <v>9373400</v>
      </c>
      <c r="W40" s="7">
        <f t="shared" si="32"/>
        <v>-126600</v>
      </c>
      <c r="X40" s="29"/>
      <c r="Y40" s="41"/>
    </row>
    <row r="41" spans="1:26" s="2" customFormat="1" ht="45" customHeight="1" x14ac:dyDescent="0.25">
      <c r="A41" s="2" t="s">
        <v>59</v>
      </c>
      <c r="B41" s="32" t="s">
        <v>113</v>
      </c>
      <c r="C41" s="24" t="s">
        <v>71</v>
      </c>
      <c r="D41" s="10" t="s">
        <v>96</v>
      </c>
      <c r="E41" s="9">
        <v>39200</v>
      </c>
      <c r="F41" s="3">
        <v>39200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9">
        <f t="shared" si="2"/>
        <v>39200</v>
      </c>
      <c r="S41" s="20">
        <f t="shared" si="31"/>
        <v>0</v>
      </c>
      <c r="T41" s="9"/>
      <c r="U41" s="3">
        <v>39200</v>
      </c>
      <c r="V41" s="3">
        <v>39200</v>
      </c>
      <c r="W41" s="7">
        <f t="shared" si="32"/>
        <v>0</v>
      </c>
      <c r="X41" s="29"/>
      <c r="Y41" s="41"/>
    </row>
    <row r="42" spans="1:26" s="2" customFormat="1" ht="30" x14ac:dyDescent="0.25">
      <c r="A42" s="2" t="s">
        <v>59</v>
      </c>
      <c r="B42" s="32"/>
      <c r="C42" s="21" t="s">
        <v>70</v>
      </c>
      <c r="D42" s="10" t="s">
        <v>17</v>
      </c>
      <c r="E42" s="9">
        <v>37800</v>
      </c>
      <c r="F42" s="3">
        <v>37800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9">
        <f t="shared" si="2"/>
        <v>37800</v>
      </c>
      <c r="S42" s="20">
        <f t="shared" si="31"/>
        <v>0</v>
      </c>
      <c r="T42" s="9"/>
      <c r="U42" s="3">
        <v>37800</v>
      </c>
      <c r="V42" s="3">
        <v>37800</v>
      </c>
      <c r="W42" s="7">
        <f t="shared" si="32"/>
        <v>0</v>
      </c>
      <c r="X42" s="29"/>
      <c r="Y42" s="41"/>
    </row>
    <row r="43" spans="1:26" s="2" customFormat="1" ht="45.75" customHeight="1" x14ac:dyDescent="0.25">
      <c r="A43" s="2" t="s">
        <v>59</v>
      </c>
      <c r="B43" s="32"/>
      <c r="C43" s="21" t="s">
        <v>72</v>
      </c>
      <c r="D43" s="10" t="s">
        <v>167</v>
      </c>
      <c r="E43" s="9">
        <v>1250000</v>
      </c>
      <c r="F43" s="3">
        <v>1250000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9">
        <f t="shared" si="2"/>
        <v>1250000</v>
      </c>
      <c r="S43" s="20">
        <f t="shared" si="31"/>
        <v>0</v>
      </c>
      <c r="T43" s="9"/>
      <c r="U43" s="3">
        <v>1250000</v>
      </c>
      <c r="V43" s="3">
        <v>1380000</v>
      </c>
      <c r="W43" s="7">
        <f t="shared" si="32"/>
        <v>130000</v>
      </c>
      <c r="X43" s="29"/>
      <c r="Y43" s="41"/>
    </row>
    <row r="44" spans="1:26" s="2" customFormat="1" ht="75" x14ac:dyDescent="0.25">
      <c r="A44" s="2" t="s">
        <v>59</v>
      </c>
      <c r="B44" s="32"/>
      <c r="C44" s="21" t="s">
        <v>69</v>
      </c>
      <c r="D44" s="10" t="s">
        <v>168</v>
      </c>
      <c r="E44" s="9">
        <v>410000</v>
      </c>
      <c r="F44" s="3">
        <v>410000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">
        <f t="shared" si="2"/>
        <v>410000</v>
      </c>
      <c r="S44" s="20">
        <f t="shared" si="31"/>
        <v>0</v>
      </c>
      <c r="T44" s="9"/>
      <c r="U44" s="3">
        <v>410000</v>
      </c>
      <c r="V44" s="3">
        <v>280000</v>
      </c>
      <c r="W44" s="7">
        <f t="shared" si="32"/>
        <v>-130000</v>
      </c>
      <c r="X44" s="29"/>
      <c r="Y44" s="41"/>
    </row>
    <row r="45" spans="1:26" s="2" customFormat="1" ht="15.75" x14ac:dyDescent="0.25">
      <c r="B45" s="32"/>
      <c r="C45" s="5" t="s">
        <v>169</v>
      </c>
      <c r="D45" s="8" t="s">
        <v>104</v>
      </c>
      <c r="E45" s="27">
        <f>E46+E47+E48</f>
        <v>12520000</v>
      </c>
      <c r="F45" s="27">
        <f>F46+F47+F48</f>
        <v>12520000</v>
      </c>
      <c r="G45" s="27">
        <f t="shared" ref="G45:L45" si="33">G46+G47+G48</f>
        <v>0</v>
      </c>
      <c r="H45" s="27">
        <f t="shared" si="33"/>
        <v>0</v>
      </c>
      <c r="I45" s="27">
        <f t="shared" si="33"/>
        <v>0</v>
      </c>
      <c r="J45" s="27">
        <f t="shared" si="33"/>
        <v>0</v>
      </c>
      <c r="K45" s="27">
        <f t="shared" si="33"/>
        <v>0</v>
      </c>
      <c r="L45" s="27">
        <f t="shared" si="33"/>
        <v>0</v>
      </c>
      <c r="M45" s="27">
        <f t="shared" ref="M45:Q45" si="34">M49+M51+M52+M53</f>
        <v>0</v>
      </c>
      <c r="N45" s="27">
        <f t="shared" ref="N45" si="35">N49+N51+N52+N53</f>
        <v>0</v>
      </c>
      <c r="O45" s="27">
        <f>O46+O47+O48</f>
        <v>0</v>
      </c>
      <c r="P45" s="27">
        <f>P46+P47+P48</f>
        <v>0</v>
      </c>
      <c r="Q45" s="27">
        <f t="shared" si="34"/>
        <v>0</v>
      </c>
      <c r="R45" s="27">
        <f t="shared" si="2"/>
        <v>12520000</v>
      </c>
      <c r="S45" s="30">
        <f t="shared" si="31"/>
        <v>0</v>
      </c>
      <c r="T45" s="27">
        <v>12450000</v>
      </c>
      <c r="U45" s="27">
        <f>U46+U47+U48</f>
        <v>12520000</v>
      </c>
      <c r="V45" s="27">
        <f>V46+V47+V48</f>
        <v>11860000</v>
      </c>
      <c r="W45" s="27">
        <f>W46+W47+W48</f>
        <v>-660000</v>
      </c>
      <c r="X45" s="29"/>
    </row>
    <row r="46" spans="1:26" s="2" customFormat="1" ht="15.75" x14ac:dyDescent="0.25">
      <c r="B46" s="32"/>
      <c r="C46" s="5" t="s">
        <v>170</v>
      </c>
      <c r="D46" s="8" t="s">
        <v>18</v>
      </c>
      <c r="E46" s="35">
        <v>6105000</v>
      </c>
      <c r="F46" s="35">
        <f>F51+F52</f>
        <v>6450000</v>
      </c>
      <c r="G46" s="27">
        <f t="shared" ref="G46:L46" si="36">G51+G52</f>
        <v>0</v>
      </c>
      <c r="H46" s="27">
        <f t="shared" si="36"/>
        <v>0</v>
      </c>
      <c r="I46" s="27">
        <f t="shared" si="36"/>
        <v>0</v>
      </c>
      <c r="J46" s="27">
        <f t="shared" si="36"/>
        <v>0</v>
      </c>
      <c r="K46" s="27">
        <f t="shared" si="36"/>
        <v>0</v>
      </c>
      <c r="L46" s="27">
        <f t="shared" si="36"/>
        <v>0</v>
      </c>
      <c r="M46" s="27"/>
      <c r="N46" s="27"/>
      <c r="O46" s="27">
        <f>O51+O52</f>
        <v>0</v>
      </c>
      <c r="P46" s="27">
        <f>P51+P52</f>
        <v>0</v>
      </c>
      <c r="Q46" s="27">
        <f>Q51+Q52</f>
        <v>0</v>
      </c>
      <c r="R46" s="27">
        <f t="shared" si="2"/>
        <v>6450000</v>
      </c>
      <c r="S46" s="30">
        <f t="shared" ref="S46" si="37">S51+S52</f>
        <v>0</v>
      </c>
      <c r="T46" s="27"/>
      <c r="U46" s="27">
        <f>U51+U52</f>
        <v>6450000</v>
      </c>
      <c r="V46" s="27">
        <f>V51+V52</f>
        <v>6450000</v>
      </c>
      <c r="W46" s="27">
        <f>W51+W52</f>
        <v>0</v>
      </c>
      <c r="X46" s="29">
        <f t="shared" ref="X46:X48" si="38">F46-E46</f>
        <v>345000</v>
      </c>
    </row>
    <row r="47" spans="1:26" s="2" customFormat="1" ht="48" customHeight="1" x14ac:dyDescent="0.25">
      <c r="B47" s="32"/>
      <c r="C47" s="5" t="s">
        <v>171</v>
      </c>
      <c r="D47" s="8" t="s">
        <v>105</v>
      </c>
      <c r="E47" s="35">
        <v>4000000</v>
      </c>
      <c r="F47" s="35">
        <f>F49</f>
        <v>3880000</v>
      </c>
      <c r="G47" s="27">
        <f t="shared" ref="G47:N47" si="39">G49</f>
        <v>0</v>
      </c>
      <c r="H47" s="27">
        <f t="shared" si="39"/>
        <v>0</v>
      </c>
      <c r="I47" s="27">
        <f t="shared" si="39"/>
        <v>0</v>
      </c>
      <c r="J47" s="27">
        <f t="shared" si="39"/>
        <v>0</v>
      </c>
      <c r="K47" s="27">
        <f t="shared" si="39"/>
        <v>0</v>
      </c>
      <c r="L47" s="27">
        <f t="shared" si="39"/>
        <v>0</v>
      </c>
      <c r="M47" s="27">
        <f t="shared" si="39"/>
        <v>0</v>
      </c>
      <c r="N47" s="27">
        <f t="shared" si="39"/>
        <v>0</v>
      </c>
      <c r="O47" s="27">
        <f>O49</f>
        <v>0</v>
      </c>
      <c r="P47" s="27">
        <f>P49</f>
        <v>0</v>
      </c>
      <c r="Q47" s="27">
        <f>Q49</f>
        <v>0</v>
      </c>
      <c r="R47" s="27">
        <f t="shared" si="2"/>
        <v>3880000</v>
      </c>
      <c r="S47" s="30">
        <f t="shared" ref="S47" si="40">S49</f>
        <v>0</v>
      </c>
      <c r="T47" s="27"/>
      <c r="U47" s="27">
        <f>U49</f>
        <v>3880000</v>
      </c>
      <c r="V47" s="27">
        <f>V49</f>
        <v>3220000</v>
      </c>
      <c r="W47" s="27">
        <f>W49</f>
        <v>-660000</v>
      </c>
      <c r="X47" s="29">
        <f t="shared" si="38"/>
        <v>-120000</v>
      </c>
    </row>
    <row r="48" spans="1:26" s="2" customFormat="1" ht="78" customHeight="1" x14ac:dyDescent="0.25">
      <c r="B48" s="32"/>
      <c r="C48" s="5" t="s">
        <v>172</v>
      </c>
      <c r="D48" s="8" t="s">
        <v>137</v>
      </c>
      <c r="E48" s="35">
        <v>2415000</v>
      </c>
      <c r="F48" s="35">
        <f>F53</f>
        <v>2190000</v>
      </c>
      <c r="G48" s="27">
        <f t="shared" ref="G48:O48" si="41">G53</f>
        <v>0</v>
      </c>
      <c r="H48" s="27">
        <f t="shared" si="41"/>
        <v>0</v>
      </c>
      <c r="I48" s="27">
        <f t="shared" si="41"/>
        <v>0</v>
      </c>
      <c r="J48" s="27">
        <f t="shared" si="41"/>
        <v>0</v>
      </c>
      <c r="K48" s="27">
        <f t="shared" si="41"/>
        <v>0</v>
      </c>
      <c r="L48" s="27">
        <f t="shared" si="41"/>
        <v>0</v>
      </c>
      <c r="M48" s="27">
        <f t="shared" si="41"/>
        <v>0</v>
      </c>
      <c r="N48" s="27">
        <f t="shared" si="41"/>
        <v>0</v>
      </c>
      <c r="O48" s="27">
        <f t="shared" si="41"/>
        <v>0</v>
      </c>
      <c r="P48" s="27">
        <f>P53</f>
        <v>0</v>
      </c>
      <c r="Q48" s="27">
        <f>Q53</f>
        <v>0</v>
      </c>
      <c r="R48" s="27">
        <f t="shared" si="2"/>
        <v>2190000</v>
      </c>
      <c r="S48" s="30">
        <f t="shared" ref="S48" si="42">S53</f>
        <v>0</v>
      </c>
      <c r="T48" s="27"/>
      <c r="U48" s="27">
        <f>U53</f>
        <v>2190000</v>
      </c>
      <c r="V48" s="27">
        <f>V53</f>
        <v>2190000</v>
      </c>
      <c r="W48" s="27">
        <f>W53</f>
        <v>0</v>
      </c>
      <c r="X48" s="29">
        <f t="shared" si="38"/>
        <v>-225000</v>
      </c>
    </row>
    <row r="49" spans="1:24" s="2" customFormat="1" ht="30" x14ac:dyDescent="0.25">
      <c r="A49" s="2" t="s">
        <v>59</v>
      </c>
      <c r="B49" s="32"/>
      <c r="C49" s="21" t="s">
        <v>73</v>
      </c>
      <c r="D49" s="10" t="s">
        <v>173</v>
      </c>
      <c r="E49" s="9">
        <v>3880000</v>
      </c>
      <c r="F49" s="3">
        <v>3880000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9">
        <f t="shared" si="2"/>
        <v>3880000</v>
      </c>
      <c r="S49" s="20">
        <f t="shared" ref="S49:S55" si="43">U49-R49</f>
        <v>0</v>
      </c>
      <c r="T49" s="9"/>
      <c r="U49" s="3">
        <v>3880000</v>
      </c>
      <c r="V49" s="3">
        <v>3220000</v>
      </c>
      <c r="W49" s="3">
        <f>V49-U49</f>
        <v>-660000</v>
      </c>
    </row>
    <row r="50" spans="1:24" s="2" customFormat="1" ht="66.75" customHeight="1" x14ac:dyDescent="0.25">
      <c r="A50" s="2" t="s">
        <v>59</v>
      </c>
      <c r="B50" s="32"/>
      <c r="C50" s="21" t="s">
        <v>74</v>
      </c>
      <c r="D50" s="10" t="s">
        <v>174</v>
      </c>
      <c r="E50" s="9">
        <v>300000</v>
      </c>
      <c r="F50" s="3">
        <v>3000000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9">
        <f t="shared" si="2"/>
        <v>3000000</v>
      </c>
      <c r="S50" s="20">
        <f t="shared" si="43"/>
        <v>0</v>
      </c>
      <c r="T50" s="9"/>
      <c r="U50" s="3">
        <v>3000000</v>
      </c>
      <c r="V50" s="3">
        <v>2500000</v>
      </c>
      <c r="W50" s="3">
        <f t="shared" ref="W50:W53" si="44">V50-U50</f>
        <v>-500000</v>
      </c>
    </row>
    <row r="51" spans="1:24" s="2" customFormat="1" ht="36" x14ac:dyDescent="0.25">
      <c r="A51" s="2" t="s">
        <v>59</v>
      </c>
      <c r="B51" s="32" t="s">
        <v>113</v>
      </c>
      <c r="C51" s="24" t="s">
        <v>76</v>
      </c>
      <c r="D51" s="10" t="s">
        <v>19</v>
      </c>
      <c r="E51" s="9">
        <v>4000000</v>
      </c>
      <c r="F51" s="3">
        <v>4000000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9">
        <f t="shared" si="2"/>
        <v>4000000</v>
      </c>
      <c r="S51" s="20">
        <f t="shared" si="43"/>
        <v>0</v>
      </c>
      <c r="T51" s="9"/>
      <c r="U51" s="3">
        <v>4000000</v>
      </c>
      <c r="V51" s="3">
        <v>4000000</v>
      </c>
      <c r="W51" s="3">
        <f t="shared" si="44"/>
        <v>0</v>
      </c>
    </row>
    <row r="52" spans="1:24" s="2" customFormat="1" ht="36" x14ac:dyDescent="0.25">
      <c r="A52" s="2" t="s">
        <v>59</v>
      </c>
      <c r="B52" s="32" t="s">
        <v>113</v>
      </c>
      <c r="C52" s="24" t="s">
        <v>75</v>
      </c>
      <c r="D52" s="10" t="s">
        <v>20</v>
      </c>
      <c r="E52" s="9">
        <v>2450000</v>
      </c>
      <c r="F52" s="3">
        <v>2450000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9">
        <f t="shared" si="2"/>
        <v>2450000</v>
      </c>
      <c r="S52" s="20">
        <f t="shared" si="43"/>
        <v>0</v>
      </c>
      <c r="T52" s="9"/>
      <c r="U52" s="3">
        <v>2450000</v>
      </c>
      <c r="V52" s="3">
        <v>2450000</v>
      </c>
      <c r="W52" s="3">
        <f t="shared" si="44"/>
        <v>0</v>
      </c>
    </row>
    <row r="53" spans="1:24" s="2" customFormat="1" ht="48.75" customHeight="1" x14ac:dyDescent="0.25">
      <c r="A53" s="2" t="s">
        <v>59</v>
      </c>
      <c r="B53" s="32"/>
      <c r="C53" s="21" t="s">
        <v>64</v>
      </c>
      <c r="D53" s="10" t="s">
        <v>175</v>
      </c>
      <c r="E53" s="9">
        <v>2190000</v>
      </c>
      <c r="F53" s="3">
        <v>2190000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9">
        <f t="shared" si="2"/>
        <v>2190000</v>
      </c>
      <c r="S53" s="20">
        <f t="shared" si="43"/>
        <v>0</v>
      </c>
      <c r="T53" s="9"/>
      <c r="U53" s="3">
        <v>2190000</v>
      </c>
      <c r="V53" s="3">
        <v>2190000</v>
      </c>
      <c r="W53" s="3">
        <f t="shared" si="44"/>
        <v>0</v>
      </c>
    </row>
    <row r="54" spans="1:24" s="2" customFormat="1" ht="15.75" x14ac:dyDescent="0.25">
      <c r="B54" s="32"/>
      <c r="C54" s="5" t="s">
        <v>176</v>
      </c>
      <c r="D54" s="8" t="s">
        <v>21</v>
      </c>
      <c r="E54" s="27">
        <f>E55+E56</f>
        <v>8000000</v>
      </c>
      <c r="F54" s="27">
        <f>F55+F56</f>
        <v>8000000</v>
      </c>
      <c r="G54" s="27">
        <f t="shared" ref="G54:Q54" si="45">G55+G56</f>
        <v>0</v>
      </c>
      <c r="H54" s="27">
        <f t="shared" si="45"/>
        <v>0</v>
      </c>
      <c r="I54" s="27">
        <f t="shared" si="45"/>
        <v>-219000</v>
      </c>
      <c r="J54" s="27">
        <f t="shared" si="45"/>
        <v>0</v>
      </c>
      <c r="K54" s="27">
        <f t="shared" si="45"/>
        <v>0</v>
      </c>
      <c r="L54" s="27">
        <f t="shared" si="45"/>
        <v>0</v>
      </c>
      <c r="M54" s="27">
        <f t="shared" si="45"/>
        <v>0</v>
      </c>
      <c r="N54" s="27">
        <f t="shared" si="45"/>
        <v>0</v>
      </c>
      <c r="O54" s="27">
        <f t="shared" si="45"/>
        <v>0</v>
      </c>
      <c r="P54" s="27">
        <f t="shared" si="45"/>
        <v>0</v>
      </c>
      <c r="Q54" s="27">
        <f t="shared" si="45"/>
        <v>0</v>
      </c>
      <c r="R54" s="27">
        <f t="shared" si="2"/>
        <v>7781000</v>
      </c>
      <c r="S54" s="30">
        <f t="shared" si="43"/>
        <v>0</v>
      </c>
      <c r="T54" s="27">
        <v>7778850</v>
      </c>
      <c r="U54" s="27">
        <f>U55+U56</f>
        <v>7781000</v>
      </c>
      <c r="V54" s="27">
        <f>V55+V56</f>
        <v>7733000</v>
      </c>
      <c r="W54" s="27">
        <f>W55+W56</f>
        <v>-48000</v>
      </c>
    </row>
    <row r="55" spans="1:24" s="2" customFormat="1" ht="15.75" x14ac:dyDescent="0.25">
      <c r="B55" s="32"/>
      <c r="C55" s="5" t="s">
        <v>177</v>
      </c>
      <c r="D55" s="8" t="s">
        <v>21</v>
      </c>
      <c r="E55" s="27">
        <v>7526000</v>
      </c>
      <c r="F55" s="27">
        <f>F57+F59+F61+F63</f>
        <v>7526000</v>
      </c>
      <c r="G55" s="27">
        <f t="shared" ref="G55:Q55" si="46">G57+G59+G61+G63</f>
        <v>0</v>
      </c>
      <c r="H55" s="27">
        <f t="shared" si="46"/>
        <v>0</v>
      </c>
      <c r="I55" s="27">
        <f t="shared" si="46"/>
        <v>0</v>
      </c>
      <c r="J55" s="27">
        <f t="shared" si="46"/>
        <v>0</v>
      </c>
      <c r="K55" s="27">
        <f t="shared" si="46"/>
        <v>0</v>
      </c>
      <c r="L55" s="27">
        <f t="shared" si="46"/>
        <v>0</v>
      </c>
      <c r="M55" s="27">
        <f t="shared" si="46"/>
        <v>0</v>
      </c>
      <c r="N55" s="27">
        <f t="shared" si="46"/>
        <v>0</v>
      </c>
      <c r="O55" s="27">
        <f t="shared" si="46"/>
        <v>0</v>
      </c>
      <c r="P55" s="27">
        <f t="shared" si="46"/>
        <v>0</v>
      </c>
      <c r="Q55" s="27">
        <f t="shared" si="46"/>
        <v>0</v>
      </c>
      <c r="R55" s="27">
        <f t="shared" si="2"/>
        <v>7526000</v>
      </c>
      <c r="S55" s="30">
        <f t="shared" si="43"/>
        <v>0</v>
      </c>
      <c r="T55" s="27"/>
      <c r="U55" s="27">
        <f>U57+U59+U61+U63</f>
        <v>7526000</v>
      </c>
      <c r="V55" s="27">
        <f t="shared" ref="V55:W55" si="47">V57+V59+V61+V63</f>
        <v>7526000</v>
      </c>
      <c r="W55" s="27">
        <f t="shared" si="47"/>
        <v>0</v>
      </c>
    </row>
    <row r="56" spans="1:24" s="2" customFormat="1" ht="60" x14ac:dyDescent="0.25">
      <c r="B56" s="32"/>
      <c r="C56" s="5" t="s">
        <v>178</v>
      </c>
      <c r="D56" s="8" t="s">
        <v>103</v>
      </c>
      <c r="E56" s="27">
        <v>474000</v>
      </c>
      <c r="F56" s="27">
        <f>F60+F62</f>
        <v>474000</v>
      </c>
      <c r="G56" s="27">
        <f t="shared" ref="G56:Q56" si="48">G60+G62</f>
        <v>0</v>
      </c>
      <c r="H56" s="27">
        <f t="shared" si="48"/>
        <v>0</v>
      </c>
      <c r="I56" s="27">
        <f t="shared" si="48"/>
        <v>-219000</v>
      </c>
      <c r="J56" s="27">
        <f t="shared" si="48"/>
        <v>0</v>
      </c>
      <c r="K56" s="27">
        <f t="shared" si="48"/>
        <v>0</v>
      </c>
      <c r="L56" s="27">
        <f t="shared" si="48"/>
        <v>0</v>
      </c>
      <c r="M56" s="27">
        <f t="shared" si="48"/>
        <v>0</v>
      </c>
      <c r="N56" s="27">
        <f t="shared" si="48"/>
        <v>0</v>
      </c>
      <c r="O56" s="27">
        <f t="shared" si="48"/>
        <v>0</v>
      </c>
      <c r="P56" s="27">
        <f t="shared" si="48"/>
        <v>0</v>
      </c>
      <c r="Q56" s="27">
        <f t="shared" si="48"/>
        <v>0</v>
      </c>
      <c r="R56" s="27">
        <f t="shared" si="2"/>
        <v>255000</v>
      </c>
      <c r="S56" s="30">
        <f>S60+S62</f>
        <v>0</v>
      </c>
      <c r="T56" s="27"/>
      <c r="U56" s="27">
        <f>U60+U62</f>
        <v>255000</v>
      </c>
      <c r="V56" s="27">
        <f>V60+V62</f>
        <v>207000</v>
      </c>
      <c r="W56" s="27">
        <f>W60+W62</f>
        <v>-48000</v>
      </c>
    </row>
    <row r="57" spans="1:24" s="2" customFormat="1" ht="15.75" x14ac:dyDescent="0.25">
      <c r="A57" s="2" t="s">
        <v>59</v>
      </c>
      <c r="B57" s="32"/>
      <c r="C57" s="24" t="s">
        <v>67</v>
      </c>
      <c r="D57" s="10" t="s">
        <v>179</v>
      </c>
      <c r="E57" s="9">
        <v>5963000</v>
      </c>
      <c r="F57" s="12">
        <v>5963000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9">
        <f t="shared" si="2"/>
        <v>5963000</v>
      </c>
      <c r="S57" s="20">
        <f t="shared" ref="S57:S98" si="49">U57-R57</f>
        <v>0</v>
      </c>
      <c r="T57" s="9"/>
      <c r="U57" s="12">
        <v>5963000</v>
      </c>
      <c r="V57" s="12">
        <v>5963000</v>
      </c>
      <c r="W57" s="9">
        <f>V57-U57</f>
        <v>0</v>
      </c>
    </row>
    <row r="58" spans="1:24" s="2" customFormat="1" ht="24" customHeight="1" x14ac:dyDescent="0.25">
      <c r="B58" s="32"/>
      <c r="C58" s="24" t="s">
        <v>84</v>
      </c>
      <c r="D58" s="10" t="s">
        <v>180</v>
      </c>
      <c r="E58" s="9">
        <v>45000</v>
      </c>
      <c r="F58" s="12">
        <v>45000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9">
        <f t="shared" si="2"/>
        <v>45000</v>
      </c>
      <c r="S58" s="20">
        <f t="shared" si="49"/>
        <v>0</v>
      </c>
      <c r="T58" s="9"/>
      <c r="U58" s="12">
        <v>45000</v>
      </c>
      <c r="V58" s="12">
        <v>45000</v>
      </c>
      <c r="W58" s="9">
        <f t="shared" ref="W58:W64" si="50">V58-U58</f>
        <v>0</v>
      </c>
    </row>
    <row r="59" spans="1:24" s="2" customFormat="1" ht="15.75" x14ac:dyDescent="0.25">
      <c r="A59" s="2" t="s">
        <v>59</v>
      </c>
      <c r="B59" s="32"/>
      <c r="C59" s="24" t="s">
        <v>76</v>
      </c>
      <c r="D59" s="10" t="s">
        <v>22</v>
      </c>
      <c r="E59" s="9">
        <v>413000</v>
      </c>
      <c r="F59" s="12">
        <v>413000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9">
        <f t="shared" si="2"/>
        <v>413000</v>
      </c>
      <c r="S59" s="20">
        <f t="shared" si="49"/>
        <v>0</v>
      </c>
      <c r="T59" s="9"/>
      <c r="U59" s="12">
        <v>413000</v>
      </c>
      <c r="V59" s="12">
        <v>413000</v>
      </c>
      <c r="W59" s="9">
        <f t="shared" si="50"/>
        <v>0</v>
      </c>
    </row>
    <row r="60" spans="1:24" s="2" customFormat="1" ht="72" customHeight="1" x14ac:dyDescent="0.25">
      <c r="A60" s="2" t="s">
        <v>59</v>
      </c>
      <c r="B60" s="32" t="s">
        <v>113</v>
      </c>
      <c r="C60" s="21" t="s">
        <v>63</v>
      </c>
      <c r="D60" s="10" t="s">
        <v>181</v>
      </c>
      <c r="E60" s="9">
        <v>374000</v>
      </c>
      <c r="F60" s="12">
        <v>374000</v>
      </c>
      <c r="G60" s="12"/>
      <c r="H60" s="12"/>
      <c r="I60" s="12">
        <v>-209000</v>
      </c>
      <c r="J60" s="12"/>
      <c r="K60" s="12"/>
      <c r="L60" s="12"/>
      <c r="M60" s="12"/>
      <c r="N60" s="12"/>
      <c r="O60" s="12"/>
      <c r="P60" s="12"/>
      <c r="Q60" s="12"/>
      <c r="R60" s="9">
        <f t="shared" si="2"/>
        <v>165000</v>
      </c>
      <c r="S60" s="20">
        <f t="shared" si="49"/>
        <v>0</v>
      </c>
      <c r="T60" s="9"/>
      <c r="U60" s="12">
        <v>165000</v>
      </c>
      <c r="V60" s="12">
        <v>157000</v>
      </c>
      <c r="W60" s="9">
        <f t="shared" si="50"/>
        <v>-8000</v>
      </c>
      <c r="X60" s="29"/>
    </row>
    <row r="61" spans="1:24" s="2" customFormat="1" ht="45" x14ac:dyDescent="0.25">
      <c r="A61" s="2" t="s">
        <v>59</v>
      </c>
      <c r="B61" s="32"/>
      <c r="C61" s="24" t="s">
        <v>119</v>
      </c>
      <c r="D61" s="10" t="s">
        <v>23</v>
      </c>
      <c r="E61" s="9">
        <v>900000</v>
      </c>
      <c r="F61" s="12">
        <v>900000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9">
        <f t="shared" si="2"/>
        <v>900000</v>
      </c>
      <c r="S61" s="20">
        <f t="shared" si="49"/>
        <v>0</v>
      </c>
      <c r="T61" s="9"/>
      <c r="U61" s="12">
        <v>900000</v>
      </c>
      <c r="V61" s="12">
        <v>900000</v>
      </c>
      <c r="W61" s="9">
        <f t="shared" si="50"/>
        <v>0</v>
      </c>
    </row>
    <row r="62" spans="1:24" s="2" customFormat="1" ht="33" customHeight="1" x14ac:dyDescent="0.25">
      <c r="A62" s="2" t="s">
        <v>59</v>
      </c>
      <c r="B62" s="32" t="s">
        <v>114</v>
      </c>
      <c r="C62" s="21" t="s">
        <v>120</v>
      </c>
      <c r="D62" s="10" t="s">
        <v>24</v>
      </c>
      <c r="E62" s="9">
        <v>100000</v>
      </c>
      <c r="F62" s="12">
        <v>100000</v>
      </c>
      <c r="G62" s="12"/>
      <c r="H62" s="12"/>
      <c r="I62" s="12">
        <v>-10000</v>
      </c>
      <c r="J62" s="12"/>
      <c r="K62" s="12"/>
      <c r="L62" s="12"/>
      <c r="M62" s="12"/>
      <c r="N62" s="12"/>
      <c r="O62" s="12"/>
      <c r="P62" s="12"/>
      <c r="Q62" s="12"/>
      <c r="R62" s="9">
        <f t="shared" si="2"/>
        <v>90000</v>
      </c>
      <c r="S62" s="20">
        <f t="shared" si="49"/>
        <v>0</v>
      </c>
      <c r="T62" s="9"/>
      <c r="U62" s="12">
        <v>90000</v>
      </c>
      <c r="V62" s="12">
        <v>50000</v>
      </c>
      <c r="W62" s="9">
        <f t="shared" si="50"/>
        <v>-40000</v>
      </c>
    </row>
    <row r="63" spans="1:24" s="2" customFormat="1" ht="30" x14ac:dyDescent="0.25">
      <c r="A63" s="2" t="s">
        <v>59</v>
      </c>
      <c r="B63" s="32"/>
      <c r="C63" s="24" t="s">
        <v>80</v>
      </c>
      <c r="D63" s="10" t="s">
        <v>182</v>
      </c>
      <c r="E63" s="9">
        <v>250000</v>
      </c>
      <c r="F63" s="12">
        <v>250000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9">
        <f t="shared" si="2"/>
        <v>250000</v>
      </c>
      <c r="S63" s="20">
        <f t="shared" si="49"/>
        <v>0</v>
      </c>
      <c r="T63" s="9"/>
      <c r="U63" s="12">
        <v>250000</v>
      </c>
      <c r="V63" s="12">
        <v>250000</v>
      </c>
      <c r="W63" s="9">
        <f t="shared" si="50"/>
        <v>0</v>
      </c>
    </row>
    <row r="64" spans="1:24" s="2" customFormat="1" ht="75" x14ac:dyDescent="0.25">
      <c r="A64" s="2" t="s">
        <v>59</v>
      </c>
      <c r="B64" s="32"/>
      <c r="C64" s="24" t="s">
        <v>121</v>
      </c>
      <c r="D64" s="10" t="s">
        <v>97</v>
      </c>
      <c r="E64" s="9">
        <v>81000</v>
      </c>
      <c r="F64" s="12">
        <v>81000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9">
        <f t="shared" si="2"/>
        <v>81000</v>
      </c>
      <c r="S64" s="20">
        <f t="shared" si="49"/>
        <v>0</v>
      </c>
      <c r="T64" s="9"/>
      <c r="U64" s="12">
        <v>81000</v>
      </c>
      <c r="V64" s="12">
        <v>81000</v>
      </c>
      <c r="W64" s="9">
        <f t="shared" si="50"/>
        <v>0</v>
      </c>
    </row>
    <row r="65" spans="1:23" s="2" customFormat="1" ht="23.25" customHeight="1" x14ac:dyDescent="0.25">
      <c r="B65" s="32"/>
      <c r="C65" s="5" t="s">
        <v>183</v>
      </c>
      <c r="D65" s="8" t="s">
        <v>89</v>
      </c>
      <c r="E65" s="27">
        <v>12150000</v>
      </c>
      <c r="F65" s="27">
        <f>F66+F67+F69+F70+F71+F72+F73</f>
        <v>12150000</v>
      </c>
      <c r="G65" s="27">
        <f t="shared" ref="G65:Q65" si="51">G66+G67+G69+G70+G71+G72+G73</f>
        <v>0</v>
      </c>
      <c r="H65" s="27">
        <f t="shared" si="51"/>
        <v>-110000</v>
      </c>
      <c r="I65" s="27">
        <f t="shared" si="51"/>
        <v>0</v>
      </c>
      <c r="J65" s="27">
        <f t="shared" si="51"/>
        <v>0</v>
      </c>
      <c r="K65" s="27">
        <f t="shared" si="51"/>
        <v>0</v>
      </c>
      <c r="L65" s="27">
        <f t="shared" si="51"/>
        <v>0</v>
      </c>
      <c r="M65" s="27">
        <f t="shared" si="51"/>
        <v>0</v>
      </c>
      <c r="N65" s="27">
        <f t="shared" si="51"/>
        <v>0</v>
      </c>
      <c r="O65" s="27">
        <f t="shared" si="51"/>
        <v>0</v>
      </c>
      <c r="P65" s="27">
        <f t="shared" si="51"/>
        <v>0</v>
      </c>
      <c r="Q65" s="27">
        <f t="shared" si="51"/>
        <v>0</v>
      </c>
      <c r="R65" s="27">
        <f t="shared" si="2"/>
        <v>12040000</v>
      </c>
      <c r="S65" s="30">
        <f t="shared" si="49"/>
        <v>0</v>
      </c>
      <c r="T65" s="27">
        <v>11843000</v>
      </c>
      <c r="U65" s="27">
        <f>U66+U67+U69+U70+U71+U72+U73</f>
        <v>12040000</v>
      </c>
      <c r="V65" s="27">
        <f>V66+V67+V69+V70+V71+V72+V73</f>
        <v>0</v>
      </c>
      <c r="W65" s="27">
        <f t="shared" ref="W65" si="52">W66+W67+W69+W70+W71+W72+W73</f>
        <v>0</v>
      </c>
    </row>
    <row r="66" spans="1:23" s="2" customFormat="1" ht="60" x14ac:dyDescent="0.25">
      <c r="A66" s="2" t="s">
        <v>59</v>
      </c>
      <c r="B66" s="42" t="s">
        <v>136</v>
      </c>
      <c r="C66" s="24" t="s">
        <v>67</v>
      </c>
      <c r="D66" s="10" t="s">
        <v>25</v>
      </c>
      <c r="E66" s="9">
        <v>3200000</v>
      </c>
      <c r="F66" s="12">
        <v>3200000</v>
      </c>
      <c r="G66" s="12"/>
      <c r="H66" s="12">
        <v>-110000</v>
      </c>
      <c r="I66" s="12"/>
      <c r="J66" s="12"/>
      <c r="K66" s="12"/>
      <c r="L66" s="12"/>
      <c r="M66" s="12"/>
      <c r="N66" s="12"/>
      <c r="O66" s="12"/>
      <c r="P66" s="12"/>
      <c r="Q66" s="12"/>
      <c r="R66" s="9">
        <f t="shared" si="2"/>
        <v>3090000</v>
      </c>
      <c r="S66" s="20">
        <f t="shared" si="49"/>
        <v>0</v>
      </c>
      <c r="T66" s="9"/>
      <c r="U66" s="12">
        <v>3090000</v>
      </c>
      <c r="V66" s="7"/>
      <c r="W66" s="7"/>
    </row>
    <row r="67" spans="1:23" s="2" customFormat="1" ht="60" x14ac:dyDescent="0.25">
      <c r="A67" s="2" t="s">
        <v>59</v>
      </c>
      <c r="B67" s="42"/>
      <c r="C67" s="24" t="s">
        <v>76</v>
      </c>
      <c r="D67" s="10" t="s">
        <v>184</v>
      </c>
      <c r="E67" s="9">
        <v>7140000</v>
      </c>
      <c r="F67" s="12">
        <v>7140000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9">
        <f t="shared" si="2"/>
        <v>7140000</v>
      </c>
      <c r="S67" s="20">
        <f t="shared" si="49"/>
        <v>0</v>
      </c>
      <c r="T67" s="9"/>
      <c r="U67" s="12">
        <v>7140000</v>
      </c>
      <c r="V67" s="7"/>
      <c r="W67" s="7"/>
    </row>
    <row r="68" spans="1:23" s="2" customFormat="1" ht="15.75" x14ac:dyDescent="0.25">
      <c r="B68" s="42"/>
      <c r="C68" s="24" t="s">
        <v>107</v>
      </c>
      <c r="D68" s="10" t="s">
        <v>185</v>
      </c>
      <c r="E68" s="9">
        <v>360000</v>
      </c>
      <c r="F68" s="12">
        <v>360000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9">
        <f t="shared" si="2"/>
        <v>360000</v>
      </c>
      <c r="S68" s="20">
        <f t="shared" si="49"/>
        <v>0</v>
      </c>
      <c r="T68" s="9"/>
      <c r="U68" s="12">
        <v>360000</v>
      </c>
      <c r="V68" s="7"/>
      <c r="W68" s="7"/>
    </row>
    <row r="69" spans="1:23" s="2" customFormat="1" ht="45" x14ac:dyDescent="0.25">
      <c r="B69" s="42"/>
      <c r="C69" s="24" t="s">
        <v>68</v>
      </c>
      <c r="D69" s="10" t="s">
        <v>111</v>
      </c>
      <c r="E69" s="9">
        <v>300000</v>
      </c>
      <c r="F69" s="12">
        <v>300000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9">
        <f t="shared" si="2"/>
        <v>300000</v>
      </c>
      <c r="S69" s="20">
        <f t="shared" si="49"/>
        <v>0</v>
      </c>
      <c r="T69" s="9"/>
      <c r="U69" s="12">
        <v>300000</v>
      </c>
      <c r="V69" s="7"/>
      <c r="W69" s="7"/>
    </row>
    <row r="70" spans="1:23" s="2" customFormat="1" ht="15.75" x14ac:dyDescent="0.25">
      <c r="A70" s="2" t="s">
        <v>59</v>
      </c>
      <c r="B70" s="42"/>
      <c r="C70" s="24" t="s">
        <v>79</v>
      </c>
      <c r="D70" s="10" t="s">
        <v>26</v>
      </c>
      <c r="E70" s="9">
        <v>1054000</v>
      </c>
      <c r="F70" s="12">
        <v>1054000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9">
        <f t="shared" si="2"/>
        <v>1054000</v>
      </c>
      <c r="S70" s="20">
        <f t="shared" si="49"/>
        <v>0</v>
      </c>
      <c r="T70" s="9"/>
      <c r="U70" s="12">
        <v>1054000</v>
      </c>
      <c r="V70" s="7"/>
      <c r="W70" s="7"/>
    </row>
    <row r="71" spans="1:23" s="2" customFormat="1" ht="30" x14ac:dyDescent="0.25">
      <c r="A71" s="2" t="s">
        <v>59</v>
      </c>
      <c r="B71" s="42"/>
      <c r="C71" s="24" t="s">
        <v>77</v>
      </c>
      <c r="D71" s="10" t="s">
        <v>27</v>
      </c>
      <c r="E71" s="9">
        <v>36000</v>
      </c>
      <c r="F71" s="12">
        <v>36000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9">
        <f t="shared" si="2"/>
        <v>36000</v>
      </c>
      <c r="S71" s="20">
        <f t="shared" si="49"/>
        <v>0</v>
      </c>
      <c r="T71" s="9"/>
      <c r="U71" s="12">
        <v>36000</v>
      </c>
      <c r="V71" s="7"/>
      <c r="W71" s="7"/>
    </row>
    <row r="72" spans="1:23" s="2" customFormat="1" ht="15.75" x14ac:dyDescent="0.25">
      <c r="A72" s="2" t="s">
        <v>59</v>
      </c>
      <c r="B72" s="42"/>
      <c r="C72" s="24" t="s">
        <v>80</v>
      </c>
      <c r="D72" s="10" t="s">
        <v>28</v>
      </c>
      <c r="E72" s="9">
        <v>120000</v>
      </c>
      <c r="F72" s="12">
        <v>120000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9">
        <f t="shared" ref="R72:R137" si="53">F72+G72+H72+I72+J72+L72+M72+K72+O72+Q72+N72+P72</f>
        <v>120000</v>
      </c>
      <c r="S72" s="20">
        <f t="shared" si="49"/>
        <v>0</v>
      </c>
      <c r="T72" s="9"/>
      <c r="U72" s="12">
        <v>120000</v>
      </c>
      <c r="V72" s="7"/>
      <c r="W72" s="7"/>
    </row>
    <row r="73" spans="1:23" s="2" customFormat="1" ht="30" x14ac:dyDescent="0.25">
      <c r="A73" s="2" t="s">
        <v>59</v>
      </c>
      <c r="B73" s="42"/>
      <c r="C73" s="24" t="s">
        <v>78</v>
      </c>
      <c r="D73" s="10" t="s">
        <v>29</v>
      </c>
      <c r="E73" s="9">
        <v>300000</v>
      </c>
      <c r="F73" s="12">
        <v>300000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9">
        <f t="shared" si="53"/>
        <v>300000</v>
      </c>
      <c r="S73" s="20">
        <f t="shared" si="49"/>
        <v>0</v>
      </c>
      <c r="T73" s="9"/>
      <c r="U73" s="12">
        <v>300000</v>
      </c>
      <c r="V73" s="7"/>
      <c r="W73" s="7"/>
    </row>
    <row r="74" spans="1:23" s="2" customFormat="1" ht="15.75" x14ac:dyDescent="0.25">
      <c r="B74" s="32"/>
      <c r="C74" s="5" t="s">
        <v>186</v>
      </c>
      <c r="D74" s="8" t="s">
        <v>106</v>
      </c>
      <c r="E74" s="27">
        <v>2100000</v>
      </c>
      <c r="F74" s="27">
        <f>SUM(F75:F83)</f>
        <v>2100000</v>
      </c>
      <c r="G74" s="27">
        <f t="shared" ref="G74:Q74" si="54">SUM(G75:G83)</f>
        <v>0</v>
      </c>
      <c r="H74" s="27">
        <f t="shared" si="54"/>
        <v>0</v>
      </c>
      <c r="I74" s="27">
        <f t="shared" si="54"/>
        <v>0</v>
      </c>
      <c r="J74" s="27">
        <f t="shared" si="54"/>
        <v>0</v>
      </c>
      <c r="K74" s="27">
        <f t="shared" si="54"/>
        <v>0</v>
      </c>
      <c r="L74" s="27">
        <f t="shared" si="54"/>
        <v>0</v>
      </c>
      <c r="M74" s="27">
        <f t="shared" si="54"/>
        <v>0</v>
      </c>
      <c r="N74" s="27">
        <f t="shared" si="54"/>
        <v>0</v>
      </c>
      <c r="O74" s="27">
        <f t="shared" si="54"/>
        <v>0</v>
      </c>
      <c r="P74" s="27">
        <f t="shared" si="54"/>
        <v>0</v>
      </c>
      <c r="Q74" s="27">
        <f t="shared" si="54"/>
        <v>0</v>
      </c>
      <c r="R74" s="27">
        <f t="shared" si="53"/>
        <v>2100000</v>
      </c>
      <c r="S74" s="30">
        <f t="shared" si="49"/>
        <v>0</v>
      </c>
      <c r="T74" s="27">
        <v>2091690</v>
      </c>
      <c r="U74" s="27">
        <f>SUM(U75:U83)</f>
        <v>2100000</v>
      </c>
      <c r="V74" s="27">
        <f>SUM(V75:V83)</f>
        <v>0</v>
      </c>
      <c r="W74" s="27">
        <f>SUM(W75:W83)</f>
        <v>0</v>
      </c>
    </row>
    <row r="75" spans="1:23" s="2" customFormat="1" ht="24" x14ac:dyDescent="0.25">
      <c r="A75" s="2" t="s">
        <v>59</v>
      </c>
      <c r="B75" s="32" t="s">
        <v>114</v>
      </c>
      <c r="C75" s="14">
        <v>1</v>
      </c>
      <c r="D75" s="10" t="s">
        <v>30</v>
      </c>
      <c r="E75" s="9">
        <v>900000</v>
      </c>
      <c r="F75" s="12">
        <v>900000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9">
        <f t="shared" si="53"/>
        <v>900000</v>
      </c>
      <c r="S75" s="20">
        <f t="shared" si="49"/>
        <v>0</v>
      </c>
      <c r="T75" s="9"/>
      <c r="U75" s="12">
        <v>900000</v>
      </c>
      <c r="V75" s="12"/>
      <c r="W75" s="7"/>
    </row>
    <row r="76" spans="1:23" s="2" customFormat="1" ht="14.25" customHeight="1" x14ac:dyDescent="0.25">
      <c r="A76" s="2" t="s">
        <v>59</v>
      </c>
      <c r="B76" s="32" t="s">
        <v>114</v>
      </c>
      <c r="C76" s="14">
        <v>2</v>
      </c>
      <c r="D76" s="10" t="s">
        <v>99</v>
      </c>
      <c r="E76" s="9">
        <v>90000</v>
      </c>
      <c r="F76" s="12">
        <v>90000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9">
        <f t="shared" si="53"/>
        <v>90000</v>
      </c>
      <c r="S76" s="20">
        <f t="shared" si="49"/>
        <v>0</v>
      </c>
      <c r="T76" s="9"/>
      <c r="U76" s="12">
        <v>90000</v>
      </c>
      <c r="V76" s="12"/>
      <c r="W76" s="7"/>
    </row>
    <row r="77" spans="1:23" s="2" customFormat="1" ht="24" x14ac:dyDescent="0.25">
      <c r="B77" s="32" t="s">
        <v>114</v>
      </c>
      <c r="C77" s="14">
        <v>3</v>
      </c>
      <c r="D77" s="10" t="s">
        <v>98</v>
      </c>
      <c r="E77" s="9">
        <v>90000</v>
      </c>
      <c r="F77" s="12">
        <v>90000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9">
        <f t="shared" si="53"/>
        <v>90000</v>
      </c>
      <c r="S77" s="20">
        <f t="shared" si="49"/>
        <v>0</v>
      </c>
      <c r="T77" s="9"/>
      <c r="U77" s="12">
        <v>90000</v>
      </c>
      <c r="V77" s="12"/>
      <c r="W77" s="7"/>
    </row>
    <row r="78" spans="1:23" s="2" customFormat="1" ht="24" x14ac:dyDescent="0.25">
      <c r="A78" s="2" t="s">
        <v>59</v>
      </c>
      <c r="B78" s="32" t="s">
        <v>114</v>
      </c>
      <c r="C78" s="14">
        <v>4</v>
      </c>
      <c r="D78" s="10" t="s">
        <v>31</v>
      </c>
      <c r="E78" s="9">
        <v>100000</v>
      </c>
      <c r="F78" s="12">
        <v>100000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9">
        <f t="shared" si="53"/>
        <v>100000</v>
      </c>
      <c r="S78" s="20">
        <f t="shared" si="49"/>
        <v>0</v>
      </c>
      <c r="T78" s="9"/>
      <c r="U78" s="12">
        <v>100000</v>
      </c>
      <c r="V78" s="12"/>
      <c r="W78" s="7"/>
    </row>
    <row r="79" spans="1:23" s="2" customFormat="1" ht="30" customHeight="1" x14ac:dyDescent="0.25">
      <c r="A79" s="2" t="s">
        <v>59</v>
      </c>
      <c r="B79" s="32" t="s">
        <v>114</v>
      </c>
      <c r="C79" s="14">
        <v>5</v>
      </c>
      <c r="D79" s="10" t="s">
        <v>100</v>
      </c>
      <c r="E79" s="9">
        <v>250000</v>
      </c>
      <c r="F79" s="12">
        <v>250000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9">
        <f t="shared" si="53"/>
        <v>250000</v>
      </c>
      <c r="S79" s="20">
        <f t="shared" si="49"/>
        <v>0</v>
      </c>
      <c r="T79" s="9"/>
      <c r="U79" s="12">
        <v>250000</v>
      </c>
      <c r="V79" s="12"/>
      <c r="W79" s="7"/>
    </row>
    <row r="80" spans="1:23" s="2" customFormat="1" ht="24" x14ac:dyDescent="0.25">
      <c r="A80" s="2" t="s">
        <v>59</v>
      </c>
      <c r="B80" s="32" t="s">
        <v>114</v>
      </c>
      <c r="C80" s="14">
        <v>6</v>
      </c>
      <c r="D80" s="10" t="s">
        <v>187</v>
      </c>
      <c r="E80" s="9">
        <v>140000</v>
      </c>
      <c r="F80" s="12">
        <v>140000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9">
        <f t="shared" si="53"/>
        <v>140000</v>
      </c>
      <c r="S80" s="20">
        <f t="shared" si="49"/>
        <v>0</v>
      </c>
      <c r="T80" s="9"/>
      <c r="U80" s="12">
        <v>140000</v>
      </c>
      <c r="V80" s="12"/>
      <c r="W80" s="7"/>
    </row>
    <row r="81" spans="1:23" s="2" customFormat="1" ht="29.25" customHeight="1" x14ac:dyDescent="0.25">
      <c r="B81" s="32" t="s">
        <v>114</v>
      </c>
      <c r="C81" s="14">
        <v>7</v>
      </c>
      <c r="D81" s="13" t="s">
        <v>188</v>
      </c>
      <c r="E81" s="9">
        <v>180000</v>
      </c>
      <c r="F81" s="12">
        <v>180000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9">
        <f t="shared" si="53"/>
        <v>180000</v>
      </c>
      <c r="S81" s="20">
        <f t="shared" si="49"/>
        <v>0</v>
      </c>
      <c r="T81" s="9"/>
      <c r="U81" s="12">
        <v>180000</v>
      </c>
      <c r="V81" s="12"/>
      <c r="W81" s="7"/>
    </row>
    <row r="82" spans="1:23" s="2" customFormat="1" ht="24" x14ac:dyDescent="0.25">
      <c r="B82" s="32" t="s">
        <v>114</v>
      </c>
      <c r="C82" s="14">
        <v>8</v>
      </c>
      <c r="D82" s="13" t="s">
        <v>189</v>
      </c>
      <c r="E82" s="9">
        <v>70000</v>
      </c>
      <c r="F82" s="12">
        <v>70000</v>
      </c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9">
        <f t="shared" si="53"/>
        <v>70000</v>
      </c>
      <c r="S82" s="20">
        <f t="shared" si="49"/>
        <v>0</v>
      </c>
      <c r="T82" s="9"/>
      <c r="U82" s="12">
        <v>70000</v>
      </c>
      <c r="V82" s="12"/>
      <c r="W82" s="7"/>
    </row>
    <row r="83" spans="1:23" s="2" customFormat="1" ht="64.5" customHeight="1" x14ac:dyDescent="0.25">
      <c r="A83" s="2" t="s">
        <v>59</v>
      </c>
      <c r="B83" s="32" t="s">
        <v>114</v>
      </c>
      <c r="C83" s="14">
        <v>9</v>
      </c>
      <c r="D83" s="13" t="s">
        <v>190</v>
      </c>
      <c r="E83" s="9">
        <v>280000</v>
      </c>
      <c r="F83" s="12">
        <v>280000</v>
      </c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9">
        <f t="shared" si="53"/>
        <v>280000</v>
      </c>
      <c r="S83" s="20">
        <f t="shared" si="49"/>
        <v>0</v>
      </c>
      <c r="T83" s="9"/>
      <c r="U83" s="12">
        <v>280000</v>
      </c>
      <c r="V83" s="12"/>
      <c r="W83" s="7"/>
    </row>
    <row r="84" spans="1:23" s="2" customFormat="1" ht="15.75" x14ac:dyDescent="0.25">
      <c r="B84" s="32"/>
      <c r="C84" s="5" t="s">
        <v>191</v>
      </c>
      <c r="D84" s="8" t="s">
        <v>32</v>
      </c>
      <c r="E84" s="27">
        <v>24000000</v>
      </c>
      <c r="F84" s="27">
        <f>F85+F86+F87+F88+F89+F90+F91+F92</f>
        <v>24000000</v>
      </c>
      <c r="G84" s="27">
        <f t="shared" ref="G84:Q84" si="55">G85+G86+G87+G88+G89+G90+G91+G92</f>
        <v>0</v>
      </c>
      <c r="H84" s="27">
        <f t="shared" si="55"/>
        <v>110000</v>
      </c>
      <c r="I84" s="27">
        <f t="shared" si="55"/>
        <v>0</v>
      </c>
      <c r="J84" s="27">
        <f t="shared" si="55"/>
        <v>0</v>
      </c>
      <c r="K84" s="27">
        <f t="shared" si="55"/>
        <v>0</v>
      </c>
      <c r="L84" s="27">
        <f t="shared" si="55"/>
        <v>0</v>
      </c>
      <c r="M84" s="27">
        <f t="shared" si="55"/>
        <v>0</v>
      </c>
      <c r="N84" s="27">
        <f t="shared" si="55"/>
        <v>0</v>
      </c>
      <c r="O84" s="27">
        <f t="shared" si="55"/>
        <v>0</v>
      </c>
      <c r="P84" s="27">
        <f t="shared" si="55"/>
        <v>0</v>
      </c>
      <c r="Q84" s="27">
        <f t="shared" si="55"/>
        <v>0</v>
      </c>
      <c r="R84" s="27">
        <f t="shared" si="53"/>
        <v>24110000</v>
      </c>
      <c r="S84" s="30">
        <f t="shared" si="49"/>
        <v>0</v>
      </c>
      <c r="T84" s="27">
        <v>24077000</v>
      </c>
      <c r="U84" s="27">
        <f>U85+U86+U87+U88+U89+U90+U91+U92</f>
        <v>24110000</v>
      </c>
      <c r="V84" s="27">
        <f>V85+V86+V87+V88+V89+V90+V91+V92</f>
        <v>0</v>
      </c>
      <c r="W84" s="27">
        <f>W85+W86+W87+W88+W89+W90+W91+W92</f>
        <v>0</v>
      </c>
    </row>
    <row r="85" spans="1:23" s="2" customFormat="1" ht="36" x14ac:dyDescent="0.25">
      <c r="B85" s="32" t="s">
        <v>113</v>
      </c>
      <c r="C85" s="25" t="s">
        <v>67</v>
      </c>
      <c r="D85" s="10" t="s">
        <v>125</v>
      </c>
      <c r="E85" s="9">
        <v>6850000</v>
      </c>
      <c r="F85" s="12">
        <v>6850000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9">
        <f t="shared" si="53"/>
        <v>6850000</v>
      </c>
      <c r="S85" s="20">
        <f t="shared" si="49"/>
        <v>0</v>
      </c>
      <c r="T85" s="27"/>
      <c r="U85" s="12">
        <v>6850000</v>
      </c>
      <c r="V85" s="27"/>
      <c r="W85" s="7"/>
    </row>
    <row r="86" spans="1:23" s="2" customFormat="1" ht="36" x14ac:dyDescent="0.25">
      <c r="B86" s="32" t="s">
        <v>113</v>
      </c>
      <c r="C86" s="25" t="s">
        <v>76</v>
      </c>
      <c r="D86" s="10" t="s">
        <v>126</v>
      </c>
      <c r="E86" s="9">
        <v>88000</v>
      </c>
      <c r="F86" s="12">
        <v>88000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9">
        <f t="shared" si="53"/>
        <v>88000</v>
      </c>
      <c r="S86" s="20">
        <f t="shared" si="49"/>
        <v>0</v>
      </c>
      <c r="T86" s="27"/>
      <c r="U86" s="12">
        <v>88000</v>
      </c>
      <c r="V86" s="27"/>
      <c r="W86" s="7"/>
    </row>
    <row r="87" spans="1:23" s="2" customFormat="1" ht="36" x14ac:dyDescent="0.25">
      <c r="B87" s="32" t="s">
        <v>113</v>
      </c>
      <c r="C87" s="25" t="s">
        <v>68</v>
      </c>
      <c r="D87" s="10" t="s">
        <v>127</v>
      </c>
      <c r="E87" s="9">
        <v>151000</v>
      </c>
      <c r="F87" s="12">
        <v>151000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9">
        <f t="shared" si="53"/>
        <v>151000</v>
      </c>
      <c r="S87" s="20">
        <f t="shared" si="49"/>
        <v>0</v>
      </c>
      <c r="T87" s="27"/>
      <c r="U87" s="12">
        <v>151000</v>
      </c>
      <c r="V87" s="27"/>
      <c r="W87" s="7"/>
    </row>
    <row r="88" spans="1:23" s="2" customFormat="1" ht="33.75" customHeight="1" x14ac:dyDescent="0.25">
      <c r="B88" s="32" t="s">
        <v>113</v>
      </c>
      <c r="C88" s="25" t="s">
        <v>79</v>
      </c>
      <c r="D88" s="10" t="s">
        <v>128</v>
      </c>
      <c r="E88" s="9">
        <v>662300</v>
      </c>
      <c r="F88" s="12">
        <v>662300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9">
        <f t="shared" si="53"/>
        <v>662300</v>
      </c>
      <c r="S88" s="20">
        <f t="shared" si="49"/>
        <v>0</v>
      </c>
      <c r="T88" s="27"/>
      <c r="U88" s="12">
        <v>662300</v>
      </c>
      <c r="V88" s="27"/>
      <c r="W88" s="7"/>
    </row>
    <row r="89" spans="1:23" s="2" customFormat="1" ht="36" x14ac:dyDescent="0.25">
      <c r="B89" s="32" t="s">
        <v>113</v>
      </c>
      <c r="C89" s="25" t="s">
        <v>77</v>
      </c>
      <c r="D89" s="10" t="s">
        <v>129</v>
      </c>
      <c r="E89" s="9">
        <v>1718200</v>
      </c>
      <c r="F89" s="12">
        <v>1718200</v>
      </c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9">
        <f t="shared" si="53"/>
        <v>1718200</v>
      </c>
      <c r="S89" s="20">
        <f t="shared" si="49"/>
        <v>0</v>
      </c>
      <c r="T89" s="27"/>
      <c r="U89" s="12">
        <v>1718200</v>
      </c>
      <c r="V89" s="27"/>
      <c r="W89" s="7"/>
    </row>
    <row r="90" spans="1:23" s="2" customFormat="1" ht="30.75" customHeight="1" x14ac:dyDescent="0.25">
      <c r="B90" s="32" t="s">
        <v>113</v>
      </c>
      <c r="C90" s="25" t="s">
        <v>80</v>
      </c>
      <c r="D90" s="10" t="s">
        <v>130</v>
      </c>
      <c r="E90" s="9">
        <v>13550000</v>
      </c>
      <c r="F90" s="12">
        <v>13550000</v>
      </c>
      <c r="G90" s="27"/>
      <c r="H90" s="27">
        <v>110000</v>
      </c>
      <c r="I90" s="27"/>
      <c r="J90" s="27"/>
      <c r="K90" s="27"/>
      <c r="L90" s="27"/>
      <c r="M90" s="27"/>
      <c r="N90" s="27"/>
      <c r="O90" s="27"/>
      <c r="P90" s="27"/>
      <c r="Q90" s="27"/>
      <c r="R90" s="9">
        <f t="shared" si="53"/>
        <v>13660000</v>
      </c>
      <c r="S90" s="20">
        <f t="shared" si="49"/>
        <v>0</v>
      </c>
      <c r="T90" s="27"/>
      <c r="U90" s="12">
        <v>13660000</v>
      </c>
      <c r="V90" s="27"/>
      <c r="W90" s="7"/>
    </row>
    <row r="91" spans="1:23" s="2" customFormat="1" ht="30" customHeight="1" x14ac:dyDescent="0.25">
      <c r="B91" s="32" t="s">
        <v>113</v>
      </c>
      <c r="C91" s="25" t="s">
        <v>78</v>
      </c>
      <c r="D91" s="10" t="s">
        <v>131</v>
      </c>
      <c r="E91" s="9">
        <v>360000</v>
      </c>
      <c r="F91" s="12">
        <v>360000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9">
        <f t="shared" si="53"/>
        <v>360000</v>
      </c>
      <c r="S91" s="20">
        <f t="shared" si="49"/>
        <v>0</v>
      </c>
      <c r="T91" s="27"/>
      <c r="U91" s="12">
        <v>360000</v>
      </c>
      <c r="V91" s="27"/>
      <c r="W91" s="7"/>
    </row>
    <row r="92" spans="1:23" s="2" customFormat="1" ht="28.5" customHeight="1" x14ac:dyDescent="0.25">
      <c r="B92" s="32" t="s">
        <v>113</v>
      </c>
      <c r="C92" s="25" t="s">
        <v>124</v>
      </c>
      <c r="D92" s="10" t="s">
        <v>132</v>
      </c>
      <c r="E92" s="9">
        <v>620500</v>
      </c>
      <c r="F92" s="12">
        <v>620500</v>
      </c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9">
        <f t="shared" si="53"/>
        <v>620500</v>
      </c>
      <c r="S92" s="20">
        <f t="shared" si="49"/>
        <v>0</v>
      </c>
      <c r="T92" s="27"/>
      <c r="U92" s="12">
        <v>620500</v>
      </c>
      <c r="V92" s="27"/>
      <c r="W92" s="7"/>
    </row>
    <row r="93" spans="1:23" s="2" customFormat="1" ht="15.75" x14ac:dyDescent="0.25">
      <c r="B93" s="32"/>
      <c r="C93" s="5" t="s">
        <v>192</v>
      </c>
      <c r="D93" s="8" t="s">
        <v>33</v>
      </c>
      <c r="E93" s="27">
        <v>13500000</v>
      </c>
      <c r="F93" s="27">
        <f>F94+F95+F96+F97+F98</f>
        <v>13500000</v>
      </c>
      <c r="G93" s="27">
        <f t="shared" ref="G93:Q93" si="56">G94+G95+G96+G97+G98</f>
        <v>0</v>
      </c>
      <c r="H93" s="27">
        <f t="shared" si="56"/>
        <v>0</v>
      </c>
      <c r="I93" s="27">
        <f t="shared" si="56"/>
        <v>0</v>
      </c>
      <c r="J93" s="27">
        <f t="shared" si="56"/>
        <v>0</v>
      </c>
      <c r="K93" s="27">
        <f t="shared" si="56"/>
        <v>0</v>
      </c>
      <c r="L93" s="27">
        <f t="shared" si="56"/>
        <v>0</v>
      </c>
      <c r="M93" s="27">
        <f t="shared" si="56"/>
        <v>0</v>
      </c>
      <c r="N93" s="27">
        <f t="shared" ref="N93" si="57">N94+N95+N96+N97+N98</f>
        <v>0</v>
      </c>
      <c r="O93" s="27">
        <f t="shared" si="56"/>
        <v>0</v>
      </c>
      <c r="P93" s="27">
        <f t="shared" ref="P93" si="58">P94+P95+P96+P97+P98</f>
        <v>0</v>
      </c>
      <c r="Q93" s="27">
        <f t="shared" si="56"/>
        <v>0</v>
      </c>
      <c r="R93" s="27">
        <f t="shared" si="53"/>
        <v>13500000</v>
      </c>
      <c r="S93" s="30">
        <f t="shared" si="49"/>
        <v>0</v>
      </c>
      <c r="T93" s="27">
        <v>13500000</v>
      </c>
      <c r="U93" s="27">
        <f>U94+U95+U96+U97+U98</f>
        <v>13500000</v>
      </c>
      <c r="V93" s="27">
        <f t="shared" ref="V93:W93" si="59">V94+V95+V96+V97+V98</f>
        <v>0</v>
      </c>
      <c r="W93" s="27">
        <f t="shared" si="59"/>
        <v>0</v>
      </c>
    </row>
    <row r="94" spans="1:23" s="2" customFormat="1" ht="18" customHeight="1" x14ac:dyDescent="0.25">
      <c r="A94" s="2" t="s">
        <v>59</v>
      </c>
      <c r="B94" s="42" t="s">
        <v>136</v>
      </c>
      <c r="C94" s="24" t="s">
        <v>67</v>
      </c>
      <c r="D94" s="10" t="s">
        <v>34</v>
      </c>
      <c r="E94" s="9">
        <v>1540000</v>
      </c>
      <c r="F94" s="12">
        <v>1540000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9">
        <f t="shared" si="53"/>
        <v>1540000</v>
      </c>
      <c r="S94" s="20">
        <f t="shared" si="49"/>
        <v>0</v>
      </c>
      <c r="T94" s="9"/>
      <c r="U94" s="12">
        <v>1540000</v>
      </c>
      <c r="V94" s="12"/>
      <c r="W94" s="12"/>
    </row>
    <row r="95" spans="1:23" s="2" customFormat="1" ht="18" customHeight="1" x14ac:dyDescent="0.25">
      <c r="A95" s="2" t="s">
        <v>59</v>
      </c>
      <c r="B95" s="42"/>
      <c r="C95" s="24" t="s">
        <v>76</v>
      </c>
      <c r="D95" s="10" t="s">
        <v>108</v>
      </c>
      <c r="E95" s="9">
        <v>810000</v>
      </c>
      <c r="F95" s="12">
        <v>810000</v>
      </c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9">
        <f t="shared" si="53"/>
        <v>810000</v>
      </c>
      <c r="S95" s="20">
        <f t="shared" si="49"/>
        <v>0</v>
      </c>
      <c r="T95" s="9"/>
      <c r="U95" s="12">
        <v>810000</v>
      </c>
      <c r="V95" s="12"/>
      <c r="W95" s="12"/>
    </row>
    <row r="96" spans="1:23" s="2" customFormat="1" ht="34.5" customHeight="1" x14ac:dyDescent="0.25">
      <c r="A96" s="2" t="s">
        <v>59</v>
      </c>
      <c r="B96" s="42"/>
      <c r="C96" s="24" t="s">
        <v>68</v>
      </c>
      <c r="D96" s="10" t="s">
        <v>35</v>
      </c>
      <c r="E96" s="9">
        <v>10733000</v>
      </c>
      <c r="F96" s="12">
        <v>10733000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9">
        <f t="shared" si="53"/>
        <v>10733000</v>
      </c>
      <c r="S96" s="20">
        <f t="shared" si="49"/>
        <v>0</v>
      </c>
      <c r="T96" s="9"/>
      <c r="U96" s="12">
        <v>10733000</v>
      </c>
      <c r="V96" s="12"/>
      <c r="W96" s="12"/>
    </row>
    <row r="97" spans="1:23" s="2" customFormat="1" ht="34.5" customHeight="1" x14ac:dyDescent="0.25">
      <c r="A97" s="2" t="s">
        <v>59</v>
      </c>
      <c r="B97" s="42"/>
      <c r="C97" s="24" t="s">
        <v>79</v>
      </c>
      <c r="D97" s="10" t="s">
        <v>36</v>
      </c>
      <c r="E97" s="9">
        <v>213000</v>
      </c>
      <c r="F97" s="12">
        <v>213000</v>
      </c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9">
        <f t="shared" si="53"/>
        <v>213000</v>
      </c>
      <c r="S97" s="20">
        <f t="shared" si="49"/>
        <v>0</v>
      </c>
      <c r="T97" s="9"/>
      <c r="U97" s="12">
        <v>213000</v>
      </c>
      <c r="V97" s="12"/>
      <c r="W97" s="12"/>
    </row>
    <row r="98" spans="1:23" s="2" customFormat="1" ht="34.5" customHeight="1" x14ac:dyDescent="0.25">
      <c r="A98" s="2" t="s">
        <v>59</v>
      </c>
      <c r="B98" s="42"/>
      <c r="C98" s="24" t="s">
        <v>77</v>
      </c>
      <c r="D98" s="13" t="s">
        <v>37</v>
      </c>
      <c r="E98" s="9">
        <v>204000</v>
      </c>
      <c r="F98" s="12">
        <v>204000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9">
        <f t="shared" si="53"/>
        <v>204000</v>
      </c>
      <c r="S98" s="20">
        <f t="shared" si="49"/>
        <v>0</v>
      </c>
      <c r="T98" s="9"/>
      <c r="U98" s="12">
        <v>204000</v>
      </c>
      <c r="V98" s="12"/>
      <c r="W98" s="12"/>
    </row>
    <row r="99" spans="1:23" s="2" customFormat="1" ht="36" x14ac:dyDescent="0.25">
      <c r="B99" s="33" t="s">
        <v>113</v>
      </c>
      <c r="C99" s="25" t="s">
        <v>193</v>
      </c>
      <c r="D99" s="8" t="s">
        <v>38</v>
      </c>
      <c r="E99" s="27">
        <v>2000000</v>
      </c>
      <c r="F99" s="27">
        <v>2000000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>
        <f t="shared" si="53"/>
        <v>2000000</v>
      </c>
      <c r="S99" s="30">
        <f t="shared" ref="S99:S121" si="60">U99-R99</f>
        <v>0</v>
      </c>
      <c r="T99" s="27">
        <v>2000000</v>
      </c>
      <c r="U99" s="27">
        <v>2000000</v>
      </c>
      <c r="V99" s="27"/>
      <c r="W99" s="7"/>
    </row>
    <row r="100" spans="1:23" s="2" customFormat="1" ht="15.75" x14ac:dyDescent="0.25">
      <c r="B100" s="32"/>
      <c r="C100" s="5" t="s">
        <v>194</v>
      </c>
      <c r="D100" s="8" t="s">
        <v>39</v>
      </c>
      <c r="E100" s="27">
        <v>36340000</v>
      </c>
      <c r="F100" s="27">
        <f>F101+F102+F103+F104+F105+F106</f>
        <v>36340000</v>
      </c>
      <c r="G100" s="27">
        <f t="shared" ref="G100:Q100" si="61">G101+G102+G103+G104+G105+G106</f>
        <v>0</v>
      </c>
      <c r="H100" s="27">
        <f t="shared" si="61"/>
        <v>0</v>
      </c>
      <c r="I100" s="27">
        <f t="shared" si="61"/>
        <v>0</v>
      </c>
      <c r="J100" s="27">
        <f t="shared" si="61"/>
        <v>0</v>
      </c>
      <c r="K100" s="27">
        <f t="shared" si="61"/>
        <v>0</v>
      </c>
      <c r="L100" s="27">
        <f t="shared" si="61"/>
        <v>0</v>
      </c>
      <c r="M100" s="27">
        <f t="shared" si="61"/>
        <v>0</v>
      </c>
      <c r="N100" s="27">
        <f t="shared" si="61"/>
        <v>0</v>
      </c>
      <c r="O100" s="27">
        <f t="shared" si="61"/>
        <v>0</v>
      </c>
      <c r="P100" s="27">
        <f t="shared" si="61"/>
        <v>0</v>
      </c>
      <c r="Q100" s="27">
        <f t="shared" si="61"/>
        <v>0</v>
      </c>
      <c r="R100" s="27">
        <f t="shared" si="53"/>
        <v>36340000</v>
      </c>
      <c r="S100" s="30">
        <f t="shared" si="60"/>
        <v>0</v>
      </c>
      <c r="T100" s="27">
        <v>36290000</v>
      </c>
      <c r="U100" s="27">
        <f>U101+U102+U103+U104+U105+U106</f>
        <v>36340000</v>
      </c>
      <c r="V100" s="27">
        <f t="shared" ref="V100:W100" si="62">V101+V102+V103+V104+V105+V106</f>
        <v>0</v>
      </c>
      <c r="W100" s="27">
        <f t="shared" si="62"/>
        <v>0</v>
      </c>
    </row>
    <row r="101" spans="1:23" s="2" customFormat="1" ht="18" customHeight="1" x14ac:dyDescent="0.25">
      <c r="A101" s="2" t="s">
        <v>59</v>
      </c>
      <c r="B101" s="42" t="s">
        <v>136</v>
      </c>
      <c r="C101" s="22" t="s">
        <v>67</v>
      </c>
      <c r="D101" s="10" t="s">
        <v>40</v>
      </c>
      <c r="E101" s="9">
        <v>15974000</v>
      </c>
      <c r="F101" s="12">
        <v>15974000</v>
      </c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9">
        <f t="shared" si="53"/>
        <v>15974000</v>
      </c>
      <c r="S101" s="20">
        <f t="shared" si="60"/>
        <v>0</v>
      </c>
      <c r="T101" s="9"/>
      <c r="U101" s="12">
        <v>15974000</v>
      </c>
      <c r="V101" s="12"/>
      <c r="W101" s="7"/>
    </row>
    <row r="102" spans="1:23" s="2" customFormat="1" ht="18" customHeight="1" x14ac:dyDescent="0.25">
      <c r="A102" s="2" t="s">
        <v>59</v>
      </c>
      <c r="B102" s="42"/>
      <c r="C102" s="22" t="s">
        <v>76</v>
      </c>
      <c r="D102" s="10" t="s">
        <v>41</v>
      </c>
      <c r="E102" s="9">
        <v>110000</v>
      </c>
      <c r="F102" s="12">
        <v>110000</v>
      </c>
      <c r="G102" s="12"/>
      <c r="H102" s="12"/>
      <c r="I102" s="12"/>
      <c r="J102" s="12">
        <v>-13500</v>
      </c>
      <c r="K102" s="12"/>
      <c r="L102" s="12"/>
      <c r="M102" s="12"/>
      <c r="N102" s="12"/>
      <c r="O102" s="12"/>
      <c r="P102" s="12"/>
      <c r="Q102" s="12"/>
      <c r="R102" s="9">
        <f t="shared" si="53"/>
        <v>96500</v>
      </c>
      <c r="S102" s="20">
        <f t="shared" si="60"/>
        <v>0</v>
      </c>
      <c r="T102" s="9"/>
      <c r="U102" s="12">
        <v>96500</v>
      </c>
      <c r="V102" s="12"/>
      <c r="W102" s="7"/>
    </row>
    <row r="103" spans="1:23" s="2" customFormat="1" ht="47.25" customHeight="1" x14ac:dyDescent="0.25">
      <c r="A103" s="2" t="s">
        <v>59</v>
      </c>
      <c r="B103" s="42"/>
      <c r="C103" s="22" t="s">
        <v>68</v>
      </c>
      <c r="D103" s="10" t="s">
        <v>42</v>
      </c>
      <c r="E103" s="9">
        <v>19070000</v>
      </c>
      <c r="F103" s="12">
        <v>19070000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9">
        <f t="shared" si="53"/>
        <v>19070000</v>
      </c>
      <c r="S103" s="20">
        <f t="shared" si="60"/>
        <v>0</v>
      </c>
      <c r="T103" s="9"/>
      <c r="U103" s="12">
        <v>19070000</v>
      </c>
      <c r="V103" s="12"/>
      <c r="W103" s="7"/>
    </row>
    <row r="104" spans="1:23" s="2" customFormat="1" ht="25.5" customHeight="1" x14ac:dyDescent="0.25">
      <c r="A104" s="2" t="s">
        <v>59</v>
      </c>
      <c r="B104" s="42"/>
      <c r="C104" s="22" t="s">
        <v>79</v>
      </c>
      <c r="D104" s="10" t="s">
        <v>43</v>
      </c>
      <c r="E104" s="9">
        <v>500000</v>
      </c>
      <c r="F104" s="12">
        <v>500000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9">
        <f t="shared" si="53"/>
        <v>500000</v>
      </c>
      <c r="S104" s="20">
        <f t="shared" si="60"/>
        <v>0</v>
      </c>
      <c r="T104" s="9"/>
      <c r="U104" s="12">
        <v>500000</v>
      </c>
      <c r="V104" s="12"/>
      <c r="W104" s="7"/>
    </row>
    <row r="105" spans="1:23" s="2" customFormat="1" ht="34.5" customHeight="1" x14ac:dyDescent="0.25">
      <c r="A105" s="2" t="s">
        <v>59</v>
      </c>
      <c r="B105" s="42"/>
      <c r="C105" s="22" t="s">
        <v>77</v>
      </c>
      <c r="D105" s="10" t="s">
        <v>44</v>
      </c>
      <c r="E105" s="9">
        <v>650000</v>
      </c>
      <c r="F105" s="12">
        <v>650000</v>
      </c>
      <c r="G105" s="12"/>
      <c r="H105" s="12"/>
      <c r="I105" s="12"/>
      <c r="J105" s="12">
        <v>13500</v>
      </c>
      <c r="K105" s="12"/>
      <c r="L105" s="12"/>
      <c r="M105" s="12"/>
      <c r="N105" s="12"/>
      <c r="O105" s="12"/>
      <c r="P105" s="12"/>
      <c r="Q105" s="12"/>
      <c r="R105" s="9">
        <f t="shared" si="53"/>
        <v>663500</v>
      </c>
      <c r="S105" s="20">
        <f t="shared" si="60"/>
        <v>0</v>
      </c>
      <c r="T105" s="9"/>
      <c r="U105" s="12">
        <v>663500</v>
      </c>
      <c r="V105" s="12"/>
      <c r="W105" s="7"/>
    </row>
    <row r="106" spans="1:23" s="2" customFormat="1" ht="34.5" customHeight="1" x14ac:dyDescent="0.25">
      <c r="A106" s="2" t="s">
        <v>59</v>
      </c>
      <c r="B106" s="42"/>
      <c r="C106" s="22" t="s">
        <v>78</v>
      </c>
      <c r="D106" s="10" t="s">
        <v>45</v>
      </c>
      <c r="E106" s="9">
        <v>36000</v>
      </c>
      <c r="F106" s="12">
        <v>36000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9">
        <f t="shared" si="53"/>
        <v>36000</v>
      </c>
      <c r="S106" s="20">
        <f t="shared" si="60"/>
        <v>0</v>
      </c>
      <c r="T106" s="9"/>
      <c r="U106" s="12">
        <v>36000</v>
      </c>
      <c r="V106" s="12"/>
      <c r="W106" s="7"/>
    </row>
    <row r="107" spans="1:23" s="2" customFormat="1" ht="15.75" x14ac:dyDescent="0.25">
      <c r="B107" s="32"/>
      <c r="C107" s="5" t="s">
        <v>195</v>
      </c>
      <c r="D107" s="8" t="s">
        <v>46</v>
      </c>
      <c r="E107" s="27">
        <v>3000000</v>
      </c>
      <c r="F107" s="27">
        <f t="shared" ref="F107:Q107" si="63">F108+F109+F110</f>
        <v>3000000</v>
      </c>
      <c r="G107" s="27">
        <f t="shared" si="63"/>
        <v>0</v>
      </c>
      <c r="H107" s="27">
        <f t="shared" si="63"/>
        <v>0</v>
      </c>
      <c r="I107" s="27">
        <f t="shared" si="63"/>
        <v>0</v>
      </c>
      <c r="J107" s="27">
        <f t="shared" si="63"/>
        <v>0</v>
      </c>
      <c r="K107" s="27">
        <f t="shared" si="63"/>
        <v>0</v>
      </c>
      <c r="L107" s="27">
        <f t="shared" si="63"/>
        <v>0</v>
      </c>
      <c r="M107" s="27">
        <f t="shared" si="63"/>
        <v>0</v>
      </c>
      <c r="N107" s="27">
        <f t="shared" ref="N107" si="64">N108+N109+N110</f>
        <v>0</v>
      </c>
      <c r="O107" s="27">
        <f t="shared" si="63"/>
        <v>0</v>
      </c>
      <c r="P107" s="27">
        <f t="shared" ref="P107" si="65">P108+P109+P110</f>
        <v>0</v>
      </c>
      <c r="Q107" s="27">
        <f t="shared" si="63"/>
        <v>0</v>
      </c>
      <c r="R107" s="27">
        <f t="shared" si="53"/>
        <v>3000000</v>
      </c>
      <c r="S107" s="30">
        <f t="shared" si="60"/>
        <v>0</v>
      </c>
      <c r="T107" s="27">
        <v>3000000</v>
      </c>
      <c r="U107" s="27">
        <f t="shared" ref="U107" si="66">U108+U109+U110</f>
        <v>3000000</v>
      </c>
      <c r="V107" s="27">
        <f>SUM(V108:V110)</f>
        <v>0</v>
      </c>
      <c r="W107" s="27">
        <f>SUM(W108:W112)</f>
        <v>0</v>
      </c>
    </row>
    <row r="108" spans="1:23" s="2" customFormat="1" ht="28.5" customHeight="1" x14ac:dyDescent="0.25">
      <c r="A108" s="2" t="s">
        <v>59</v>
      </c>
      <c r="B108" s="42" t="s">
        <v>136</v>
      </c>
      <c r="C108" s="22" t="s">
        <v>67</v>
      </c>
      <c r="D108" s="10" t="s">
        <v>47</v>
      </c>
      <c r="E108" s="9">
        <v>364000</v>
      </c>
      <c r="F108" s="12">
        <v>364000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9">
        <f t="shared" si="53"/>
        <v>364000</v>
      </c>
      <c r="S108" s="20">
        <f t="shared" si="60"/>
        <v>0</v>
      </c>
      <c r="T108" s="9"/>
      <c r="U108" s="12">
        <v>364000</v>
      </c>
      <c r="V108" s="12"/>
      <c r="W108" s="12"/>
    </row>
    <row r="109" spans="1:23" s="2" customFormat="1" ht="31.5" customHeight="1" x14ac:dyDescent="0.25">
      <c r="A109" s="2" t="s">
        <v>59</v>
      </c>
      <c r="B109" s="42"/>
      <c r="C109" s="22" t="s">
        <v>76</v>
      </c>
      <c r="D109" s="10" t="s">
        <v>196</v>
      </c>
      <c r="E109" s="9">
        <v>1749000</v>
      </c>
      <c r="F109" s="12">
        <v>1749000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9">
        <f t="shared" si="53"/>
        <v>1749000</v>
      </c>
      <c r="S109" s="20">
        <f t="shared" si="60"/>
        <v>0</v>
      </c>
      <c r="T109" s="9"/>
      <c r="U109" s="12">
        <v>1749000</v>
      </c>
      <c r="V109" s="12"/>
      <c r="W109" s="12"/>
    </row>
    <row r="110" spans="1:23" s="2" customFormat="1" ht="33" customHeight="1" x14ac:dyDescent="0.25">
      <c r="A110" s="2" t="s">
        <v>59</v>
      </c>
      <c r="B110" s="42"/>
      <c r="C110" s="22" t="s">
        <v>68</v>
      </c>
      <c r="D110" s="10" t="s">
        <v>48</v>
      </c>
      <c r="E110" s="9">
        <v>887000</v>
      </c>
      <c r="F110" s="12">
        <v>887000</v>
      </c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9">
        <f t="shared" si="53"/>
        <v>887000</v>
      </c>
      <c r="S110" s="20">
        <f t="shared" si="60"/>
        <v>0</v>
      </c>
      <c r="T110" s="9"/>
      <c r="U110" s="12">
        <v>887000</v>
      </c>
      <c r="V110" s="12"/>
      <c r="W110" s="12"/>
    </row>
    <row r="111" spans="1:23" s="2" customFormat="1" ht="34.5" customHeight="1" x14ac:dyDescent="0.25">
      <c r="A111" s="2" t="s">
        <v>59</v>
      </c>
      <c r="B111" s="42"/>
      <c r="C111" s="22" t="s">
        <v>81</v>
      </c>
      <c r="D111" s="10" t="s">
        <v>49</v>
      </c>
      <c r="E111" s="9">
        <v>601000</v>
      </c>
      <c r="F111" s="12">
        <v>601000</v>
      </c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9">
        <f t="shared" si="53"/>
        <v>601000</v>
      </c>
      <c r="S111" s="20">
        <f t="shared" si="60"/>
        <v>0</v>
      </c>
      <c r="T111" s="9"/>
      <c r="U111" s="12">
        <v>601000</v>
      </c>
      <c r="V111" s="12"/>
      <c r="W111" s="12"/>
    </row>
    <row r="112" spans="1:23" s="2" customFormat="1" ht="34.5" customHeight="1" x14ac:dyDescent="0.25">
      <c r="A112" s="2" t="s">
        <v>59</v>
      </c>
      <c r="B112" s="42"/>
      <c r="C112" s="22" t="s">
        <v>82</v>
      </c>
      <c r="D112" s="10" t="s">
        <v>50</v>
      </c>
      <c r="E112" s="9">
        <v>286000</v>
      </c>
      <c r="F112" s="12">
        <v>286000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9">
        <f t="shared" si="53"/>
        <v>286000</v>
      </c>
      <c r="S112" s="20">
        <f t="shared" si="60"/>
        <v>0</v>
      </c>
      <c r="T112" s="9"/>
      <c r="U112" s="12">
        <v>286000</v>
      </c>
      <c r="V112" s="12"/>
      <c r="W112" s="12"/>
    </row>
    <row r="113" spans="1:25" s="2" customFormat="1" ht="49.5" customHeight="1" x14ac:dyDescent="0.25">
      <c r="B113" s="32"/>
      <c r="C113" s="5" t="s">
        <v>197</v>
      </c>
      <c r="D113" s="8" t="s">
        <v>51</v>
      </c>
      <c r="E113" s="27">
        <v>9800000</v>
      </c>
      <c r="F113" s="27">
        <f t="shared" ref="F113:Q113" si="67">F114+F115+F116+F117</f>
        <v>9800000</v>
      </c>
      <c r="G113" s="27">
        <f t="shared" si="67"/>
        <v>0</v>
      </c>
      <c r="H113" s="27">
        <f t="shared" si="67"/>
        <v>0</v>
      </c>
      <c r="I113" s="27">
        <f t="shared" si="67"/>
        <v>0</v>
      </c>
      <c r="J113" s="27">
        <f t="shared" si="67"/>
        <v>0</v>
      </c>
      <c r="K113" s="27">
        <f t="shared" si="67"/>
        <v>0</v>
      </c>
      <c r="L113" s="27">
        <f t="shared" si="67"/>
        <v>0</v>
      </c>
      <c r="M113" s="27">
        <f t="shared" si="67"/>
        <v>0</v>
      </c>
      <c r="N113" s="27">
        <f t="shared" ref="N113" si="68">N114+N115+N116+N117</f>
        <v>0</v>
      </c>
      <c r="O113" s="27">
        <f t="shared" si="67"/>
        <v>0</v>
      </c>
      <c r="P113" s="27">
        <f t="shared" ref="P113" si="69">P114+P115+P116+P117</f>
        <v>0</v>
      </c>
      <c r="Q113" s="27">
        <f t="shared" si="67"/>
        <v>0</v>
      </c>
      <c r="R113" s="27">
        <f t="shared" si="53"/>
        <v>9800000</v>
      </c>
      <c r="S113" s="30">
        <f t="shared" si="60"/>
        <v>0</v>
      </c>
      <c r="T113" s="27">
        <v>9750000</v>
      </c>
      <c r="U113" s="27">
        <f t="shared" ref="U113" si="70">U114+U115+U116+U117</f>
        <v>9800000</v>
      </c>
      <c r="V113" s="27">
        <f>V114+V115+V116+V117</f>
        <v>0</v>
      </c>
      <c r="W113" s="27">
        <f>W114+W115+W116+W117</f>
        <v>0</v>
      </c>
    </row>
    <row r="114" spans="1:25" s="2" customFormat="1" ht="30.75" customHeight="1" x14ac:dyDescent="0.25">
      <c r="A114" s="2" t="s">
        <v>59</v>
      </c>
      <c r="B114" s="42" t="s">
        <v>136</v>
      </c>
      <c r="C114" s="22" t="s">
        <v>67</v>
      </c>
      <c r="D114" s="10" t="s">
        <v>52</v>
      </c>
      <c r="E114" s="9">
        <v>70000</v>
      </c>
      <c r="F114" s="12">
        <v>70000</v>
      </c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9">
        <f t="shared" si="53"/>
        <v>70000</v>
      </c>
      <c r="S114" s="20">
        <f t="shared" si="60"/>
        <v>0</v>
      </c>
      <c r="T114" s="9"/>
      <c r="U114" s="12">
        <v>70000</v>
      </c>
      <c r="V114" s="12"/>
      <c r="W114" s="7"/>
    </row>
    <row r="115" spans="1:25" s="2" customFormat="1" ht="46.5" customHeight="1" x14ac:dyDescent="0.25">
      <c r="A115" s="2" t="s">
        <v>59</v>
      </c>
      <c r="B115" s="42"/>
      <c r="C115" s="22" t="s">
        <v>76</v>
      </c>
      <c r="D115" s="10" t="s">
        <v>53</v>
      </c>
      <c r="E115" s="9">
        <v>400000</v>
      </c>
      <c r="F115" s="12">
        <v>400000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9">
        <f t="shared" si="53"/>
        <v>400000</v>
      </c>
      <c r="S115" s="20">
        <f t="shared" si="60"/>
        <v>0</v>
      </c>
      <c r="T115" s="9"/>
      <c r="U115" s="12">
        <v>400000</v>
      </c>
      <c r="V115" s="12"/>
      <c r="W115" s="7"/>
    </row>
    <row r="116" spans="1:25" s="2" customFormat="1" ht="46.5" customHeight="1" x14ac:dyDescent="0.25">
      <c r="A116" s="2" t="s">
        <v>59</v>
      </c>
      <c r="B116" s="42"/>
      <c r="C116" s="22" t="s">
        <v>68</v>
      </c>
      <c r="D116" s="10" t="s">
        <v>54</v>
      </c>
      <c r="E116" s="9">
        <v>200000</v>
      </c>
      <c r="F116" s="12">
        <v>200000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9">
        <f t="shared" si="53"/>
        <v>200000</v>
      </c>
      <c r="S116" s="20">
        <f t="shared" si="60"/>
        <v>0</v>
      </c>
      <c r="T116" s="9"/>
      <c r="U116" s="12">
        <v>200000</v>
      </c>
      <c r="V116" s="12"/>
      <c r="W116" s="7"/>
    </row>
    <row r="117" spans="1:25" s="2" customFormat="1" ht="33.75" customHeight="1" x14ac:dyDescent="0.25">
      <c r="A117" s="2" t="s">
        <v>59</v>
      </c>
      <c r="B117" s="42"/>
      <c r="C117" s="22" t="s">
        <v>79</v>
      </c>
      <c r="D117" s="10" t="s">
        <v>198</v>
      </c>
      <c r="E117" s="9">
        <v>9130000</v>
      </c>
      <c r="F117" s="12">
        <v>9130000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9">
        <f t="shared" si="53"/>
        <v>9130000</v>
      </c>
      <c r="S117" s="20">
        <f t="shared" si="60"/>
        <v>0</v>
      </c>
      <c r="T117" s="9"/>
      <c r="U117" s="12">
        <v>9130000</v>
      </c>
      <c r="V117" s="12"/>
      <c r="W117" s="7"/>
    </row>
    <row r="118" spans="1:25" s="2" customFormat="1" ht="37.5" customHeight="1" x14ac:dyDescent="0.25">
      <c r="A118" s="2" t="s">
        <v>59</v>
      </c>
      <c r="B118" s="42"/>
      <c r="C118" s="22" t="s">
        <v>83</v>
      </c>
      <c r="D118" s="10" t="s">
        <v>199</v>
      </c>
      <c r="E118" s="9">
        <v>240000</v>
      </c>
      <c r="F118" s="12">
        <v>240000</v>
      </c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9">
        <f t="shared" si="53"/>
        <v>240000</v>
      </c>
      <c r="S118" s="20">
        <f t="shared" si="60"/>
        <v>0</v>
      </c>
      <c r="T118" s="9"/>
      <c r="U118" s="12">
        <v>240000</v>
      </c>
      <c r="V118" s="12"/>
      <c r="W118" s="7"/>
    </row>
    <row r="119" spans="1:25" s="2" customFormat="1" ht="40.5" customHeight="1" x14ac:dyDescent="0.25">
      <c r="B119" s="32"/>
      <c r="C119" s="5" t="s">
        <v>200</v>
      </c>
      <c r="D119" s="8" t="s">
        <v>55</v>
      </c>
      <c r="E119" s="27">
        <f>E120+E121</f>
        <v>44725000</v>
      </c>
      <c r="F119" s="27">
        <f>F120+F121</f>
        <v>44725000</v>
      </c>
      <c r="G119" s="27">
        <f t="shared" ref="G119:Q119" si="71">G120+G121</f>
        <v>0</v>
      </c>
      <c r="H119" s="27">
        <f t="shared" si="71"/>
        <v>0</v>
      </c>
      <c r="I119" s="27">
        <f t="shared" si="71"/>
        <v>0</v>
      </c>
      <c r="J119" s="27">
        <f t="shared" si="71"/>
        <v>0</v>
      </c>
      <c r="K119" s="27">
        <f t="shared" si="71"/>
        <v>0</v>
      </c>
      <c r="L119" s="27">
        <f t="shared" si="71"/>
        <v>374500</v>
      </c>
      <c r="M119" s="27">
        <f t="shared" si="71"/>
        <v>0</v>
      </c>
      <c r="N119" s="27">
        <f t="shared" si="71"/>
        <v>0</v>
      </c>
      <c r="O119" s="27">
        <f t="shared" si="71"/>
        <v>0</v>
      </c>
      <c r="P119" s="27">
        <f t="shared" si="71"/>
        <v>0</v>
      </c>
      <c r="Q119" s="27">
        <f t="shared" si="71"/>
        <v>0</v>
      </c>
      <c r="R119" s="27">
        <f t="shared" si="53"/>
        <v>45099500</v>
      </c>
      <c r="S119" s="30">
        <f t="shared" si="60"/>
        <v>-374500</v>
      </c>
      <c r="T119" s="27">
        <v>44616570</v>
      </c>
      <c r="U119" s="27">
        <f>U120+U121</f>
        <v>44725000</v>
      </c>
      <c r="V119" s="27">
        <f>V120+V121</f>
        <v>0</v>
      </c>
      <c r="W119" s="27">
        <f>W120+W121</f>
        <v>0</v>
      </c>
    </row>
    <row r="120" spans="1:25" s="2" customFormat="1" ht="40.5" customHeight="1" x14ac:dyDescent="0.25">
      <c r="B120" s="32"/>
      <c r="C120" s="5" t="s">
        <v>201</v>
      </c>
      <c r="D120" s="8" t="s">
        <v>109</v>
      </c>
      <c r="E120" s="9">
        <v>725000</v>
      </c>
      <c r="F120" s="27">
        <f>F122</f>
        <v>725000</v>
      </c>
      <c r="G120" s="27">
        <f t="shared" ref="G120:Q120" si="72">G122</f>
        <v>0</v>
      </c>
      <c r="H120" s="27">
        <f t="shared" si="72"/>
        <v>0</v>
      </c>
      <c r="I120" s="27">
        <f t="shared" si="72"/>
        <v>0</v>
      </c>
      <c r="J120" s="27">
        <f t="shared" si="72"/>
        <v>0</v>
      </c>
      <c r="K120" s="27">
        <f t="shared" si="72"/>
        <v>0</v>
      </c>
      <c r="L120" s="27">
        <f t="shared" si="72"/>
        <v>0</v>
      </c>
      <c r="M120" s="27">
        <f t="shared" si="72"/>
        <v>0</v>
      </c>
      <c r="N120" s="27">
        <f t="shared" ref="N120:O121" si="73">N122</f>
        <v>0</v>
      </c>
      <c r="O120" s="27">
        <f t="shared" si="72"/>
        <v>0</v>
      </c>
      <c r="P120" s="27">
        <f t="shared" ref="P120:Q121" si="74">P122</f>
        <v>0</v>
      </c>
      <c r="Q120" s="27">
        <f t="shared" si="72"/>
        <v>0</v>
      </c>
      <c r="R120" s="27">
        <f t="shared" si="53"/>
        <v>725000</v>
      </c>
      <c r="S120" s="30">
        <f t="shared" si="60"/>
        <v>0</v>
      </c>
      <c r="T120" s="9"/>
      <c r="U120" s="27">
        <f t="shared" ref="U120:V120" si="75">U122</f>
        <v>725000</v>
      </c>
      <c r="V120" s="27">
        <f t="shared" si="75"/>
        <v>0</v>
      </c>
      <c r="W120" s="27">
        <f>W122</f>
        <v>0</v>
      </c>
    </row>
    <row r="121" spans="1:25" s="2" customFormat="1" ht="40.5" customHeight="1" x14ac:dyDescent="0.25">
      <c r="B121" s="32"/>
      <c r="C121" s="5" t="s">
        <v>202</v>
      </c>
      <c r="D121" s="8" t="s">
        <v>110</v>
      </c>
      <c r="E121" s="9">
        <v>44000000</v>
      </c>
      <c r="F121" s="27">
        <f>F123</f>
        <v>44000000</v>
      </c>
      <c r="G121" s="27">
        <f t="shared" ref="G121:M121" si="76">G123</f>
        <v>0</v>
      </c>
      <c r="H121" s="27">
        <f t="shared" si="76"/>
        <v>0</v>
      </c>
      <c r="I121" s="27">
        <f t="shared" si="76"/>
        <v>0</v>
      </c>
      <c r="J121" s="27">
        <f t="shared" si="76"/>
        <v>0</v>
      </c>
      <c r="K121" s="27">
        <f t="shared" si="76"/>
        <v>0</v>
      </c>
      <c r="L121" s="27">
        <f t="shared" si="76"/>
        <v>374500</v>
      </c>
      <c r="M121" s="27">
        <f t="shared" si="76"/>
        <v>0</v>
      </c>
      <c r="N121" s="27">
        <f t="shared" si="73"/>
        <v>0</v>
      </c>
      <c r="O121" s="27">
        <f t="shared" si="73"/>
        <v>0</v>
      </c>
      <c r="P121" s="27">
        <f t="shared" si="74"/>
        <v>0</v>
      </c>
      <c r="Q121" s="27">
        <f t="shared" si="74"/>
        <v>0</v>
      </c>
      <c r="R121" s="27">
        <f t="shared" si="53"/>
        <v>44374500</v>
      </c>
      <c r="S121" s="30">
        <f t="shared" si="60"/>
        <v>-374500</v>
      </c>
      <c r="T121" s="9"/>
      <c r="U121" s="27">
        <f t="shared" ref="U121:V121" si="77">U123</f>
        <v>44000000</v>
      </c>
      <c r="V121" s="27">
        <f t="shared" si="77"/>
        <v>0</v>
      </c>
      <c r="W121" s="27">
        <f t="shared" ref="V121:W121" si="78">W123</f>
        <v>0</v>
      </c>
    </row>
    <row r="122" spans="1:25" s="2" customFormat="1" ht="54.75" customHeight="1" x14ac:dyDescent="0.25">
      <c r="A122" s="2" t="s">
        <v>59</v>
      </c>
      <c r="B122" s="32"/>
      <c r="C122" s="22" t="s">
        <v>67</v>
      </c>
      <c r="D122" s="10" t="s">
        <v>112</v>
      </c>
      <c r="E122" s="9">
        <v>725000</v>
      </c>
      <c r="F122" s="12">
        <v>725000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9">
        <f t="shared" si="53"/>
        <v>725000</v>
      </c>
      <c r="S122" s="20">
        <f t="shared" ref="S122:S137" si="79">U122-R122</f>
        <v>0</v>
      </c>
      <c r="T122" s="9"/>
      <c r="U122" s="12">
        <v>725000</v>
      </c>
      <c r="V122" s="12"/>
      <c r="W122" s="7"/>
    </row>
    <row r="123" spans="1:25" s="2" customFormat="1" ht="30" customHeight="1" x14ac:dyDescent="0.25">
      <c r="A123" s="2" t="s">
        <v>59</v>
      </c>
      <c r="B123" s="32"/>
      <c r="C123" s="23" t="s">
        <v>85</v>
      </c>
      <c r="D123" s="10" t="s">
        <v>203</v>
      </c>
      <c r="E123" s="9">
        <v>44000000</v>
      </c>
      <c r="F123" s="12">
        <v>44000000</v>
      </c>
      <c r="G123" s="12"/>
      <c r="H123" s="12"/>
      <c r="I123" s="12"/>
      <c r="J123" s="12"/>
      <c r="K123" s="12"/>
      <c r="L123" s="12">
        <v>374500</v>
      </c>
      <c r="M123" s="12"/>
      <c r="N123" s="12"/>
      <c r="O123" s="12"/>
      <c r="P123" s="12"/>
      <c r="Q123" s="12"/>
      <c r="R123" s="9">
        <f t="shared" si="53"/>
        <v>44374500</v>
      </c>
      <c r="S123" s="20">
        <f t="shared" si="79"/>
        <v>-374500</v>
      </c>
      <c r="T123" s="9"/>
      <c r="U123" s="12">
        <v>44000000</v>
      </c>
      <c r="V123" s="12"/>
      <c r="W123" s="7"/>
    </row>
    <row r="124" spans="1:25" s="2" customFormat="1" ht="53.25" customHeight="1" x14ac:dyDescent="0.25">
      <c r="A124" s="2" t="s">
        <v>59</v>
      </c>
      <c r="B124" s="32"/>
      <c r="C124" s="23" t="s">
        <v>122</v>
      </c>
      <c r="D124" s="10" t="s">
        <v>123</v>
      </c>
      <c r="E124" s="9">
        <v>1227000</v>
      </c>
      <c r="F124" s="12">
        <v>1227000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9">
        <f t="shared" si="53"/>
        <v>1227000</v>
      </c>
      <c r="S124" s="20">
        <f t="shared" si="79"/>
        <v>0</v>
      </c>
      <c r="T124" s="9"/>
      <c r="U124" s="12">
        <v>1227000</v>
      </c>
      <c r="V124" s="12"/>
      <c r="W124" s="7"/>
    </row>
    <row r="125" spans="1:25" s="2" customFormat="1" ht="15.75" x14ac:dyDescent="0.25">
      <c r="B125" s="32"/>
      <c r="C125" s="5" t="s">
        <v>204</v>
      </c>
      <c r="D125" s="8" t="s">
        <v>56</v>
      </c>
      <c r="E125" s="27">
        <v>26000000</v>
      </c>
      <c r="F125" s="27">
        <f t="shared" ref="F125:Q125" si="80">F126+F127+F128+F129</f>
        <v>26000000</v>
      </c>
      <c r="G125" s="27">
        <f t="shared" si="80"/>
        <v>0</v>
      </c>
      <c r="H125" s="27">
        <f t="shared" si="80"/>
        <v>0</v>
      </c>
      <c r="I125" s="27">
        <f t="shared" si="80"/>
        <v>0</v>
      </c>
      <c r="J125" s="27">
        <f t="shared" si="80"/>
        <v>0</v>
      </c>
      <c r="K125" s="27">
        <f t="shared" si="80"/>
        <v>0</v>
      </c>
      <c r="L125" s="27">
        <f t="shared" si="80"/>
        <v>-374500</v>
      </c>
      <c r="M125" s="27">
        <f t="shared" si="80"/>
        <v>0</v>
      </c>
      <c r="N125" s="27">
        <f t="shared" ref="N125" si="81">N126+N127+N128+N129</f>
        <v>0</v>
      </c>
      <c r="O125" s="27">
        <f t="shared" si="80"/>
        <v>0</v>
      </c>
      <c r="P125" s="27">
        <f t="shared" ref="P125" si="82">P126+P127+P128+P129</f>
        <v>0</v>
      </c>
      <c r="Q125" s="27">
        <f t="shared" si="80"/>
        <v>0</v>
      </c>
      <c r="R125" s="27">
        <f t="shared" si="53"/>
        <v>25625500</v>
      </c>
      <c r="S125" s="30">
        <f t="shared" si="79"/>
        <v>374500</v>
      </c>
      <c r="T125" s="27">
        <v>25951730</v>
      </c>
      <c r="U125" s="27">
        <f t="shared" ref="U125" si="83">U126+U127+U128+U129</f>
        <v>26000000</v>
      </c>
      <c r="V125" s="27">
        <f>V126+V127+V128+V129</f>
        <v>0</v>
      </c>
      <c r="W125" s="27">
        <f t="shared" ref="W125" si="84">W126+W127+W128+W129</f>
        <v>0</v>
      </c>
      <c r="Y125" s="29"/>
    </row>
    <row r="126" spans="1:25" s="2" customFormat="1" ht="119.25" customHeight="1" x14ac:dyDescent="0.25">
      <c r="A126" s="2" t="s">
        <v>59</v>
      </c>
      <c r="B126" s="42" t="s">
        <v>136</v>
      </c>
      <c r="C126" s="22" t="s">
        <v>67</v>
      </c>
      <c r="D126" s="10" t="s">
        <v>224</v>
      </c>
      <c r="E126" s="9">
        <v>19325800</v>
      </c>
      <c r="F126" s="12">
        <v>19325800</v>
      </c>
      <c r="G126" s="12">
        <v>-7200</v>
      </c>
      <c r="H126" s="12"/>
      <c r="I126" s="12"/>
      <c r="J126" s="12"/>
      <c r="K126" s="12"/>
      <c r="L126" s="12">
        <v>-373300</v>
      </c>
      <c r="M126" s="12"/>
      <c r="N126" s="12"/>
      <c r="O126" s="12"/>
      <c r="P126" s="12"/>
      <c r="Q126" s="12"/>
      <c r="R126" s="36">
        <f t="shared" si="53"/>
        <v>18945300</v>
      </c>
      <c r="S126" s="20">
        <f t="shared" si="79"/>
        <v>380500</v>
      </c>
      <c r="T126" s="9"/>
      <c r="U126" s="12">
        <v>19325800</v>
      </c>
      <c r="V126" s="12"/>
      <c r="W126" s="7"/>
    </row>
    <row r="127" spans="1:25" s="2" customFormat="1" ht="43.5" customHeight="1" x14ac:dyDescent="0.25">
      <c r="A127" s="2" t="s">
        <v>59</v>
      </c>
      <c r="B127" s="42"/>
      <c r="C127" s="22" t="s">
        <v>76</v>
      </c>
      <c r="D127" s="10" t="s">
        <v>205</v>
      </c>
      <c r="E127" s="9">
        <v>3738500</v>
      </c>
      <c r="F127" s="12">
        <v>3738500</v>
      </c>
      <c r="G127" s="12">
        <v>3600</v>
      </c>
      <c r="H127" s="12"/>
      <c r="I127" s="12"/>
      <c r="J127" s="12"/>
      <c r="K127" s="12"/>
      <c r="L127" s="12">
        <v>7500</v>
      </c>
      <c r="M127" s="12"/>
      <c r="N127" s="12"/>
      <c r="O127" s="12"/>
      <c r="P127" s="12"/>
      <c r="Q127" s="12"/>
      <c r="R127" s="36">
        <f t="shared" si="53"/>
        <v>3749600</v>
      </c>
      <c r="S127" s="20">
        <f t="shared" si="79"/>
        <v>-11100</v>
      </c>
      <c r="T127" s="9"/>
      <c r="U127" s="12">
        <v>3738500</v>
      </c>
      <c r="V127" s="12"/>
      <c r="W127" s="7"/>
    </row>
    <row r="128" spans="1:25" s="2" customFormat="1" ht="33" customHeight="1" x14ac:dyDescent="0.25">
      <c r="A128" s="2" t="s">
        <v>59</v>
      </c>
      <c r="B128" s="42"/>
      <c r="C128" s="22" t="s">
        <v>68</v>
      </c>
      <c r="D128" s="10" t="s">
        <v>206</v>
      </c>
      <c r="E128" s="9">
        <v>209700</v>
      </c>
      <c r="F128" s="12">
        <v>209700</v>
      </c>
      <c r="G128" s="12">
        <v>3600</v>
      </c>
      <c r="H128" s="12"/>
      <c r="I128" s="12"/>
      <c r="J128" s="12"/>
      <c r="K128" s="12"/>
      <c r="L128" s="12">
        <v>-8700</v>
      </c>
      <c r="M128" s="12"/>
      <c r="N128" s="12"/>
      <c r="O128" s="12"/>
      <c r="P128" s="12"/>
      <c r="Q128" s="12"/>
      <c r="R128" s="36">
        <f t="shared" si="53"/>
        <v>204600</v>
      </c>
      <c r="S128" s="20">
        <f t="shared" si="79"/>
        <v>5100</v>
      </c>
      <c r="T128" s="9"/>
      <c r="U128" s="12">
        <v>209700</v>
      </c>
      <c r="V128" s="12"/>
      <c r="W128" s="7"/>
    </row>
    <row r="129" spans="1:23" s="2" customFormat="1" ht="64.5" customHeight="1" x14ac:dyDescent="0.25">
      <c r="A129" s="2" t="s">
        <v>59</v>
      </c>
      <c r="B129" s="42"/>
      <c r="C129" s="22" t="s">
        <v>79</v>
      </c>
      <c r="D129" s="10" t="s">
        <v>207</v>
      </c>
      <c r="E129" s="9">
        <v>2726000</v>
      </c>
      <c r="F129" s="12">
        <v>2726000</v>
      </c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36">
        <f t="shared" si="53"/>
        <v>2726000</v>
      </c>
      <c r="S129" s="20">
        <f t="shared" si="79"/>
        <v>0</v>
      </c>
      <c r="T129" s="9"/>
      <c r="U129" s="12">
        <v>2726000</v>
      </c>
      <c r="V129" s="12"/>
      <c r="W129" s="7"/>
    </row>
    <row r="130" spans="1:23" s="2" customFormat="1" ht="15.75" x14ac:dyDescent="0.25">
      <c r="B130" s="32"/>
      <c r="C130" s="5" t="s">
        <v>208</v>
      </c>
      <c r="D130" s="8" t="s">
        <v>57</v>
      </c>
      <c r="E130" s="27">
        <v>20000000</v>
      </c>
      <c r="F130" s="27">
        <f>SUM(F131:F132)</f>
        <v>20000000</v>
      </c>
      <c r="G130" s="27">
        <f t="shared" ref="G130:Q130" si="85">SUM(G131:G132)</f>
        <v>0</v>
      </c>
      <c r="H130" s="27">
        <f t="shared" si="85"/>
        <v>0</v>
      </c>
      <c r="I130" s="27">
        <f t="shared" si="85"/>
        <v>0</v>
      </c>
      <c r="J130" s="27">
        <f t="shared" si="85"/>
        <v>0</v>
      </c>
      <c r="K130" s="27">
        <f t="shared" si="85"/>
        <v>5000000</v>
      </c>
      <c r="L130" s="27">
        <f t="shared" si="85"/>
        <v>0</v>
      </c>
      <c r="M130" s="27">
        <f t="shared" si="85"/>
        <v>0</v>
      </c>
      <c r="N130" s="27">
        <f t="shared" si="85"/>
        <v>0</v>
      </c>
      <c r="O130" s="27">
        <f t="shared" si="85"/>
        <v>0</v>
      </c>
      <c r="P130" s="27">
        <f t="shared" si="85"/>
        <v>0</v>
      </c>
      <c r="Q130" s="27">
        <f t="shared" si="85"/>
        <v>0</v>
      </c>
      <c r="R130" s="27">
        <f t="shared" si="53"/>
        <v>25000000</v>
      </c>
      <c r="S130" s="30">
        <f t="shared" si="79"/>
        <v>0</v>
      </c>
      <c r="T130" s="27">
        <v>25000000</v>
      </c>
      <c r="U130" s="27">
        <f>SUM(U131:U132)</f>
        <v>25000000</v>
      </c>
      <c r="V130" s="27">
        <f t="shared" ref="V130" si="86">SUM(V131:V132)</f>
        <v>25000000</v>
      </c>
      <c r="W130" s="7">
        <f>SUM(W131:W133)</f>
        <v>126600</v>
      </c>
    </row>
    <row r="131" spans="1:23" s="2" customFormat="1" ht="75" x14ac:dyDescent="0.25">
      <c r="B131" s="32" t="s">
        <v>136</v>
      </c>
      <c r="C131" s="22" t="s">
        <v>67</v>
      </c>
      <c r="D131" s="10" t="s">
        <v>210</v>
      </c>
      <c r="E131" s="9">
        <v>19995000</v>
      </c>
      <c r="F131" s="9">
        <v>19995000</v>
      </c>
      <c r="G131" s="27"/>
      <c r="H131" s="27"/>
      <c r="I131" s="27"/>
      <c r="J131" s="27"/>
      <c r="K131" s="27">
        <v>5000000</v>
      </c>
      <c r="L131" s="27"/>
      <c r="M131" s="27"/>
      <c r="N131" s="27"/>
      <c r="O131" s="27"/>
      <c r="P131" s="27"/>
      <c r="Q131" s="27"/>
      <c r="R131" s="9">
        <f t="shared" ref="R131:R132" si="87">F131+G131+H131+I131+J131+L131+M131+K131+O131+Q131+N131+P131</f>
        <v>24995000</v>
      </c>
      <c r="S131" s="38">
        <f t="shared" ref="S131:S133" si="88">U131-R131</f>
        <v>0</v>
      </c>
      <c r="T131" s="27"/>
      <c r="U131" s="27">
        <v>24995000</v>
      </c>
      <c r="V131" s="27">
        <v>24995000</v>
      </c>
      <c r="W131" s="7">
        <f>V131-U131</f>
        <v>0</v>
      </c>
    </row>
    <row r="132" spans="1:23" s="2" customFormat="1" ht="60" x14ac:dyDescent="0.25">
      <c r="B132" s="32" t="s">
        <v>136</v>
      </c>
      <c r="C132" s="22" t="s">
        <v>76</v>
      </c>
      <c r="D132" s="10" t="s">
        <v>211</v>
      </c>
      <c r="E132" s="9">
        <v>5000</v>
      </c>
      <c r="F132" s="9">
        <v>5000</v>
      </c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9">
        <f t="shared" si="87"/>
        <v>5000</v>
      </c>
      <c r="S132" s="38">
        <f t="shared" si="88"/>
        <v>0</v>
      </c>
      <c r="T132" s="27"/>
      <c r="U132" s="27">
        <v>5000</v>
      </c>
      <c r="V132" s="27">
        <v>5000</v>
      </c>
      <c r="W132" s="7">
        <f t="shared" ref="W132:W133" si="89">V132-U132</f>
        <v>0</v>
      </c>
    </row>
    <row r="133" spans="1:23" s="2" customFormat="1" ht="30" x14ac:dyDescent="0.25">
      <c r="B133" s="32"/>
      <c r="C133" s="21" t="s">
        <v>68</v>
      </c>
      <c r="D133" s="40" t="s">
        <v>233</v>
      </c>
      <c r="E133" s="9"/>
      <c r="F133" s="9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9"/>
      <c r="S133" s="38">
        <f t="shared" si="88"/>
        <v>0</v>
      </c>
      <c r="T133" s="27"/>
      <c r="U133" s="27">
        <v>0</v>
      </c>
      <c r="V133" s="27">
        <v>126600</v>
      </c>
      <c r="W133" s="7">
        <f t="shared" si="89"/>
        <v>126600</v>
      </c>
    </row>
    <row r="134" spans="1:23" s="2" customFormat="1" ht="30" x14ac:dyDescent="0.25">
      <c r="B134" s="32"/>
      <c r="C134" s="5" t="s">
        <v>209</v>
      </c>
      <c r="D134" s="8" t="s">
        <v>223</v>
      </c>
      <c r="E134" s="27">
        <v>1000000</v>
      </c>
      <c r="F134" s="27">
        <f>SUM(F135:F136)</f>
        <v>1000000</v>
      </c>
      <c r="G134" s="27">
        <f t="shared" ref="G134:Q134" si="90">SUM(G135:G136)</f>
        <v>0</v>
      </c>
      <c r="H134" s="27">
        <f t="shared" si="90"/>
        <v>0</v>
      </c>
      <c r="I134" s="27">
        <f t="shared" si="90"/>
        <v>0</v>
      </c>
      <c r="J134" s="27">
        <f t="shared" si="90"/>
        <v>0</v>
      </c>
      <c r="K134" s="27">
        <f t="shared" si="90"/>
        <v>0</v>
      </c>
      <c r="L134" s="27">
        <f t="shared" si="90"/>
        <v>0</v>
      </c>
      <c r="M134" s="27">
        <f t="shared" si="90"/>
        <v>0</v>
      </c>
      <c r="N134" s="27">
        <f t="shared" si="90"/>
        <v>0</v>
      </c>
      <c r="O134" s="27">
        <f t="shared" si="90"/>
        <v>0</v>
      </c>
      <c r="P134" s="27">
        <f t="shared" si="90"/>
        <v>0</v>
      </c>
      <c r="Q134" s="27">
        <f t="shared" si="90"/>
        <v>0</v>
      </c>
      <c r="R134" s="27">
        <f t="shared" si="53"/>
        <v>1000000</v>
      </c>
      <c r="S134" s="30">
        <f t="shared" si="79"/>
        <v>0</v>
      </c>
      <c r="T134" s="27">
        <v>1000000</v>
      </c>
      <c r="U134" s="27">
        <f>SUM(U135:U136)</f>
        <v>1000000</v>
      </c>
      <c r="V134" s="27">
        <f t="shared" ref="V134" si="91">SUM(V135:V136)</f>
        <v>0</v>
      </c>
      <c r="W134" s="7">
        <f t="shared" ref="W134" si="92">SUM(W135:W136)</f>
        <v>0</v>
      </c>
    </row>
    <row r="135" spans="1:23" s="2" customFormat="1" ht="30" x14ac:dyDescent="0.25">
      <c r="B135" s="32" t="s">
        <v>114</v>
      </c>
      <c r="C135" s="22" t="s">
        <v>67</v>
      </c>
      <c r="D135" s="10" t="s">
        <v>212</v>
      </c>
      <c r="E135" s="9">
        <v>800000</v>
      </c>
      <c r="F135" s="9">
        <v>800000</v>
      </c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9">
        <f t="shared" ref="R135:R136" si="93">F135+G135+H135+I135+J135+L135+M135+K135+O135+Q135+N135+P135</f>
        <v>800000</v>
      </c>
      <c r="S135" s="38">
        <f t="shared" ref="S135:S136" si="94">U135-R135</f>
        <v>0</v>
      </c>
      <c r="T135" s="27"/>
      <c r="U135" s="27">
        <v>800000</v>
      </c>
      <c r="V135" s="27"/>
      <c r="W135" s="7"/>
    </row>
    <row r="136" spans="1:23" s="2" customFormat="1" ht="30" x14ac:dyDescent="0.25">
      <c r="B136" s="32" t="s">
        <v>114</v>
      </c>
      <c r="C136" s="22" t="s">
        <v>76</v>
      </c>
      <c r="D136" s="10" t="s">
        <v>213</v>
      </c>
      <c r="E136" s="9">
        <v>200000</v>
      </c>
      <c r="F136" s="9">
        <v>200000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9">
        <f t="shared" si="93"/>
        <v>200000</v>
      </c>
      <c r="S136" s="38">
        <f t="shared" si="94"/>
        <v>0</v>
      </c>
      <c r="T136" s="27"/>
      <c r="U136" s="27">
        <v>200000</v>
      </c>
      <c r="V136" s="27"/>
      <c r="W136" s="7"/>
    </row>
    <row r="137" spans="1:23" ht="60" x14ac:dyDescent="0.25">
      <c r="B137" s="32" t="s">
        <v>136</v>
      </c>
      <c r="C137" s="5" t="s">
        <v>215</v>
      </c>
      <c r="D137" s="8" t="s">
        <v>214</v>
      </c>
      <c r="E137" s="27">
        <v>20000000</v>
      </c>
      <c r="F137" s="27">
        <v>20000000</v>
      </c>
      <c r="G137" s="27"/>
      <c r="H137" s="27"/>
      <c r="I137" s="27"/>
      <c r="J137" s="27"/>
      <c r="K137" s="27">
        <v>-5000000</v>
      </c>
      <c r="L137" s="27"/>
      <c r="M137" s="27"/>
      <c r="N137" s="27"/>
      <c r="O137" s="27"/>
      <c r="P137" s="27"/>
      <c r="Q137" s="27"/>
      <c r="R137" s="27">
        <f t="shared" si="53"/>
        <v>15000000</v>
      </c>
      <c r="S137" s="30">
        <f t="shared" si="79"/>
        <v>0</v>
      </c>
      <c r="T137" s="27">
        <v>15000000</v>
      </c>
      <c r="U137" s="27">
        <v>15000000</v>
      </c>
      <c r="V137" s="27"/>
      <c r="W137" s="7"/>
    </row>
  </sheetData>
  <autoFilter ref="A2:W134"/>
  <mergeCells count="7">
    <mergeCell ref="B114:B118"/>
    <mergeCell ref="B126:B129"/>
    <mergeCell ref="B14:B19"/>
    <mergeCell ref="B66:B73"/>
    <mergeCell ref="B94:B98"/>
    <mergeCell ref="B101:B106"/>
    <mergeCell ref="B108:B112"/>
  </mergeCells>
  <pageMargins left="0.7" right="0.7" top="0.75" bottom="0.75" header="0.3" footer="0.3"/>
  <pageSetup scale="40" fitToHeight="0" orientation="landscape" horizontalDpi="4294967292" r:id="rId1"/>
  <colBreaks count="2" manualBreakCount="2">
    <brk id="5" max="1048575" man="1"/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9"/>
  <sheetViews>
    <sheetView view="pageBreakPreview" zoomScaleNormal="100" zoomScaleSheetLayoutView="100" workbookViewId="0">
      <pane xSplit="4" ySplit="2" topLeftCell="M3" activePane="bottomRight" state="frozen"/>
      <selection pane="topRight" activeCell="D1" sqref="D1"/>
      <selection pane="bottomLeft" activeCell="A3" sqref="A3"/>
      <selection pane="bottomRight" activeCell="T20" sqref="T20"/>
    </sheetView>
  </sheetViews>
  <sheetFormatPr defaultRowHeight="15" x14ac:dyDescent="0.25"/>
  <cols>
    <col min="1" max="1" width="4.85546875" customWidth="1"/>
    <col min="2" max="2" width="12" customWidth="1"/>
    <col min="3" max="3" width="14.5703125" customWidth="1"/>
    <col min="4" max="4" width="57.7109375" customWidth="1"/>
    <col min="5" max="7" width="15" customWidth="1"/>
    <col min="8" max="8" width="12.85546875" customWidth="1"/>
    <col min="9" max="18" width="15" customWidth="1"/>
    <col min="19" max="19" width="15.42578125" customWidth="1"/>
    <col min="20" max="20" width="15" customWidth="1"/>
    <col min="21" max="21" width="14.28515625" customWidth="1"/>
    <col min="22" max="22" width="16" customWidth="1"/>
    <col min="23" max="23" width="17.7109375" customWidth="1"/>
    <col min="24" max="24" width="16" bestFit="1" customWidth="1"/>
    <col min="265" max="265" width="69" bestFit="1" customWidth="1"/>
    <col min="266" max="266" width="14.7109375" customWidth="1"/>
    <col min="267" max="267" width="15.140625" customWidth="1"/>
    <col min="268" max="268" width="13.140625" bestFit="1" customWidth="1"/>
    <col min="269" max="269" width="12.140625" bestFit="1" customWidth="1"/>
    <col min="271" max="271" width="10.140625" bestFit="1" customWidth="1"/>
    <col min="273" max="273" width="12.140625" bestFit="1" customWidth="1"/>
    <col min="275" max="275" width="11.42578125" bestFit="1" customWidth="1"/>
    <col min="521" max="521" width="69" bestFit="1" customWidth="1"/>
    <col min="522" max="522" width="14.7109375" customWidth="1"/>
    <col min="523" max="523" width="15.140625" customWidth="1"/>
    <col min="524" max="524" width="13.140625" bestFit="1" customWidth="1"/>
    <col min="525" max="525" width="12.140625" bestFit="1" customWidth="1"/>
    <col min="527" max="527" width="10.140625" bestFit="1" customWidth="1"/>
    <col min="529" max="529" width="12.140625" bestFit="1" customWidth="1"/>
    <col min="531" max="531" width="11.42578125" bestFit="1" customWidth="1"/>
    <col min="777" max="777" width="69" bestFit="1" customWidth="1"/>
    <col min="778" max="778" width="14.7109375" customWidth="1"/>
    <col min="779" max="779" width="15.140625" customWidth="1"/>
    <col min="780" max="780" width="13.140625" bestFit="1" customWidth="1"/>
    <col min="781" max="781" width="12.140625" bestFit="1" customWidth="1"/>
    <col min="783" max="783" width="10.140625" bestFit="1" customWidth="1"/>
    <col min="785" max="785" width="12.140625" bestFit="1" customWidth="1"/>
    <col min="787" max="787" width="11.42578125" bestFit="1" customWidth="1"/>
    <col min="1033" max="1033" width="69" bestFit="1" customWidth="1"/>
    <col min="1034" max="1034" width="14.7109375" customWidth="1"/>
    <col min="1035" max="1035" width="15.140625" customWidth="1"/>
    <col min="1036" max="1036" width="13.140625" bestFit="1" customWidth="1"/>
    <col min="1037" max="1037" width="12.140625" bestFit="1" customWidth="1"/>
    <col min="1039" max="1039" width="10.140625" bestFit="1" customWidth="1"/>
    <col min="1041" max="1041" width="12.140625" bestFit="1" customWidth="1"/>
    <col min="1043" max="1043" width="11.42578125" bestFit="1" customWidth="1"/>
    <col min="1289" max="1289" width="69" bestFit="1" customWidth="1"/>
    <col min="1290" max="1290" width="14.7109375" customWidth="1"/>
    <col min="1291" max="1291" width="15.140625" customWidth="1"/>
    <col min="1292" max="1292" width="13.140625" bestFit="1" customWidth="1"/>
    <col min="1293" max="1293" width="12.140625" bestFit="1" customWidth="1"/>
    <col min="1295" max="1295" width="10.140625" bestFit="1" customWidth="1"/>
    <col min="1297" max="1297" width="12.140625" bestFit="1" customWidth="1"/>
    <col min="1299" max="1299" width="11.42578125" bestFit="1" customWidth="1"/>
    <col min="1545" max="1545" width="69" bestFit="1" customWidth="1"/>
    <col min="1546" max="1546" width="14.7109375" customWidth="1"/>
    <col min="1547" max="1547" width="15.140625" customWidth="1"/>
    <col min="1548" max="1548" width="13.140625" bestFit="1" customWidth="1"/>
    <col min="1549" max="1549" width="12.140625" bestFit="1" customWidth="1"/>
    <col min="1551" max="1551" width="10.140625" bestFit="1" customWidth="1"/>
    <col min="1553" max="1553" width="12.140625" bestFit="1" customWidth="1"/>
    <col min="1555" max="1555" width="11.42578125" bestFit="1" customWidth="1"/>
    <col min="1801" max="1801" width="69" bestFit="1" customWidth="1"/>
    <col min="1802" max="1802" width="14.7109375" customWidth="1"/>
    <col min="1803" max="1803" width="15.140625" customWidth="1"/>
    <col min="1804" max="1804" width="13.140625" bestFit="1" customWidth="1"/>
    <col min="1805" max="1805" width="12.140625" bestFit="1" customWidth="1"/>
    <col min="1807" max="1807" width="10.140625" bestFit="1" customWidth="1"/>
    <col min="1809" max="1809" width="12.140625" bestFit="1" customWidth="1"/>
    <col min="1811" max="1811" width="11.42578125" bestFit="1" customWidth="1"/>
    <col min="2057" max="2057" width="69" bestFit="1" customWidth="1"/>
    <col min="2058" max="2058" width="14.7109375" customWidth="1"/>
    <col min="2059" max="2059" width="15.140625" customWidth="1"/>
    <col min="2060" max="2060" width="13.140625" bestFit="1" customWidth="1"/>
    <col min="2061" max="2061" width="12.140625" bestFit="1" customWidth="1"/>
    <col min="2063" max="2063" width="10.140625" bestFit="1" customWidth="1"/>
    <col min="2065" max="2065" width="12.140625" bestFit="1" customWidth="1"/>
    <col min="2067" max="2067" width="11.42578125" bestFit="1" customWidth="1"/>
    <col min="2313" max="2313" width="69" bestFit="1" customWidth="1"/>
    <col min="2314" max="2314" width="14.7109375" customWidth="1"/>
    <col min="2315" max="2315" width="15.140625" customWidth="1"/>
    <col min="2316" max="2316" width="13.140625" bestFit="1" customWidth="1"/>
    <col min="2317" max="2317" width="12.140625" bestFit="1" customWidth="1"/>
    <col min="2319" max="2319" width="10.140625" bestFit="1" customWidth="1"/>
    <col min="2321" max="2321" width="12.140625" bestFit="1" customWidth="1"/>
    <col min="2323" max="2323" width="11.42578125" bestFit="1" customWidth="1"/>
    <col min="2569" max="2569" width="69" bestFit="1" customWidth="1"/>
    <col min="2570" max="2570" width="14.7109375" customWidth="1"/>
    <col min="2571" max="2571" width="15.140625" customWidth="1"/>
    <col min="2572" max="2572" width="13.140625" bestFit="1" customWidth="1"/>
    <col min="2573" max="2573" width="12.140625" bestFit="1" customWidth="1"/>
    <col min="2575" max="2575" width="10.140625" bestFit="1" customWidth="1"/>
    <col min="2577" max="2577" width="12.140625" bestFit="1" customWidth="1"/>
    <col min="2579" max="2579" width="11.42578125" bestFit="1" customWidth="1"/>
    <col min="2825" max="2825" width="69" bestFit="1" customWidth="1"/>
    <col min="2826" max="2826" width="14.7109375" customWidth="1"/>
    <col min="2827" max="2827" width="15.140625" customWidth="1"/>
    <col min="2828" max="2828" width="13.140625" bestFit="1" customWidth="1"/>
    <col min="2829" max="2829" width="12.140625" bestFit="1" customWidth="1"/>
    <col min="2831" max="2831" width="10.140625" bestFit="1" customWidth="1"/>
    <col min="2833" max="2833" width="12.140625" bestFit="1" customWidth="1"/>
    <col min="2835" max="2835" width="11.42578125" bestFit="1" customWidth="1"/>
    <col min="3081" max="3081" width="69" bestFit="1" customWidth="1"/>
    <col min="3082" max="3082" width="14.7109375" customWidth="1"/>
    <col min="3083" max="3083" width="15.140625" customWidth="1"/>
    <col min="3084" max="3084" width="13.140625" bestFit="1" customWidth="1"/>
    <col min="3085" max="3085" width="12.140625" bestFit="1" customWidth="1"/>
    <col min="3087" max="3087" width="10.140625" bestFit="1" customWidth="1"/>
    <col min="3089" max="3089" width="12.140625" bestFit="1" customWidth="1"/>
    <col min="3091" max="3091" width="11.42578125" bestFit="1" customWidth="1"/>
    <col min="3337" max="3337" width="69" bestFit="1" customWidth="1"/>
    <col min="3338" max="3338" width="14.7109375" customWidth="1"/>
    <col min="3339" max="3339" width="15.140625" customWidth="1"/>
    <col min="3340" max="3340" width="13.140625" bestFit="1" customWidth="1"/>
    <col min="3341" max="3341" width="12.140625" bestFit="1" customWidth="1"/>
    <col min="3343" max="3343" width="10.140625" bestFit="1" customWidth="1"/>
    <col min="3345" max="3345" width="12.140625" bestFit="1" customWidth="1"/>
    <col min="3347" max="3347" width="11.42578125" bestFit="1" customWidth="1"/>
    <col min="3593" max="3593" width="69" bestFit="1" customWidth="1"/>
    <col min="3594" max="3594" width="14.7109375" customWidth="1"/>
    <col min="3595" max="3595" width="15.140625" customWidth="1"/>
    <col min="3596" max="3596" width="13.140625" bestFit="1" customWidth="1"/>
    <col min="3597" max="3597" width="12.140625" bestFit="1" customWidth="1"/>
    <col min="3599" max="3599" width="10.140625" bestFit="1" customWidth="1"/>
    <col min="3601" max="3601" width="12.140625" bestFit="1" customWidth="1"/>
    <col min="3603" max="3603" width="11.42578125" bestFit="1" customWidth="1"/>
    <col min="3849" max="3849" width="69" bestFit="1" customWidth="1"/>
    <col min="3850" max="3850" width="14.7109375" customWidth="1"/>
    <col min="3851" max="3851" width="15.140625" customWidth="1"/>
    <col min="3852" max="3852" width="13.140625" bestFit="1" customWidth="1"/>
    <col min="3853" max="3853" width="12.140625" bestFit="1" customWidth="1"/>
    <col min="3855" max="3855" width="10.140625" bestFit="1" customWidth="1"/>
    <col min="3857" max="3857" width="12.140625" bestFit="1" customWidth="1"/>
    <col min="3859" max="3859" width="11.42578125" bestFit="1" customWidth="1"/>
    <col min="4105" max="4105" width="69" bestFit="1" customWidth="1"/>
    <col min="4106" max="4106" width="14.7109375" customWidth="1"/>
    <col min="4107" max="4107" width="15.140625" customWidth="1"/>
    <col min="4108" max="4108" width="13.140625" bestFit="1" customWidth="1"/>
    <col min="4109" max="4109" width="12.140625" bestFit="1" customWidth="1"/>
    <col min="4111" max="4111" width="10.140625" bestFit="1" customWidth="1"/>
    <col min="4113" max="4113" width="12.140625" bestFit="1" customWidth="1"/>
    <col min="4115" max="4115" width="11.42578125" bestFit="1" customWidth="1"/>
    <col min="4361" max="4361" width="69" bestFit="1" customWidth="1"/>
    <col min="4362" max="4362" width="14.7109375" customWidth="1"/>
    <col min="4363" max="4363" width="15.140625" customWidth="1"/>
    <col min="4364" max="4364" width="13.140625" bestFit="1" customWidth="1"/>
    <col min="4365" max="4365" width="12.140625" bestFit="1" customWidth="1"/>
    <col min="4367" max="4367" width="10.140625" bestFit="1" customWidth="1"/>
    <col min="4369" max="4369" width="12.140625" bestFit="1" customWidth="1"/>
    <col min="4371" max="4371" width="11.42578125" bestFit="1" customWidth="1"/>
    <col min="4617" max="4617" width="69" bestFit="1" customWidth="1"/>
    <col min="4618" max="4618" width="14.7109375" customWidth="1"/>
    <col min="4619" max="4619" width="15.140625" customWidth="1"/>
    <col min="4620" max="4620" width="13.140625" bestFit="1" customWidth="1"/>
    <col min="4621" max="4621" width="12.140625" bestFit="1" customWidth="1"/>
    <col min="4623" max="4623" width="10.140625" bestFit="1" customWidth="1"/>
    <col min="4625" max="4625" width="12.140625" bestFit="1" customWidth="1"/>
    <col min="4627" max="4627" width="11.42578125" bestFit="1" customWidth="1"/>
    <col min="4873" max="4873" width="69" bestFit="1" customWidth="1"/>
    <col min="4874" max="4874" width="14.7109375" customWidth="1"/>
    <col min="4875" max="4875" width="15.140625" customWidth="1"/>
    <col min="4876" max="4876" width="13.140625" bestFit="1" customWidth="1"/>
    <col min="4877" max="4877" width="12.140625" bestFit="1" customWidth="1"/>
    <col min="4879" max="4879" width="10.140625" bestFit="1" customWidth="1"/>
    <col min="4881" max="4881" width="12.140625" bestFit="1" customWidth="1"/>
    <col min="4883" max="4883" width="11.42578125" bestFit="1" customWidth="1"/>
    <col min="5129" max="5129" width="69" bestFit="1" customWidth="1"/>
    <col min="5130" max="5130" width="14.7109375" customWidth="1"/>
    <col min="5131" max="5131" width="15.140625" customWidth="1"/>
    <col min="5132" max="5132" width="13.140625" bestFit="1" customWidth="1"/>
    <col min="5133" max="5133" width="12.140625" bestFit="1" customWidth="1"/>
    <col min="5135" max="5135" width="10.140625" bestFit="1" customWidth="1"/>
    <col min="5137" max="5137" width="12.140625" bestFit="1" customWidth="1"/>
    <col min="5139" max="5139" width="11.42578125" bestFit="1" customWidth="1"/>
    <col min="5385" max="5385" width="69" bestFit="1" customWidth="1"/>
    <col min="5386" max="5386" width="14.7109375" customWidth="1"/>
    <col min="5387" max="5387" width="15.140625" customWidth="1"/>
    <col min="5388" max="5388" width="13.140625" bestFit="1" customWidth="1"/>
    <col min="5389" max="5389" width="12.140625" bestFit="1" customWidth="1"/>
    <col min="5391" max="5391" width="10.140625" bestFit="1" customWidth="1"/>
    <col min="5393" max="5393" width="12.140625" bestFit="1" customWidth="1"/>
    <col min="5395" max="5395" width="11.42578125" bestFit="1" customWidth="1"/>
    <col min="5641" max="5641" width="69" bestFit="1" customWidth="1"/>
    <col min="5642" max="5642" width="14.7109375" customWidth="1"/>
    <col min="5643" max="5643" width="15.140625" customWidth="1"/>
    <col min="5644" max="5644" width="13.140625" bestFit="1" customWidth="1"/>
    <col min="5645" max="5645" width="12.140625" bestFit="1" customWidth="1"/>
    <col min="5647" max="5647" width="10.140625" bestFit="1" customWidth="1"/>
    <col min="5649" max="5649" width="12.140625" bestFit="1" customWidth="1"/>
    <col min="5651" max="5651" width="11.42578125" bestFit="1" customWidth="1"/>
    <col min="5897" max="5897" width="69" bestFit="1" customWidth="1"/>
    <col min="5898" max="5898" width="14.7109375" customWidth="1"/>
    <col min="5899" max="5899" width="15.140625" customWidth="1"/>
    <col min="5900" max="5900" width="13.140625" bestFit="1" customWidth="1"/>
    <col min="5901" max="5901" width="12.140625" bestFit="1" customWidth="1"/>
    <col min="5903" max="5903" width="10.140625" bestFit="1" customWidth="1"/>
    <col min="5905" max="5905" width="12.140625" bestFit="1" customWidth="1"/>
    <col min="5907" max="5907" width="11.42578125" bestFit="1" customWidth="1"/>
    <col min="6153" max="6153" width="69" bestFit="1" customWidth="1"/>
    <col min="6154" max="6154" width="14.7109375" customWidth="1"/>
    <col min="6155" max="6155" width="15.140625" customWidth="1"/>
    <col min="6156" max="6156" width="13.140625" bestFit="1" customWidth="1"/>
    <col min="6157" max="6157" width="12.140625" bestFit="1" customWidth="1"/>
    <col min="6159" max="6159" width="10.140625" bestFit="1" customWidth="1"/>
    <col min="6161" max="6161" width="12.140625" bestFit="1" customWidth="1"/>
    <col min="6163" max="6163" width="11.42578125" bestFit="1" customWidth="1"/>
    <col min="6409" max="6409" width="69" bestFit="1" customWidth="1"/>
    <col min="6410" max="6410" width="14.7109375" customWidth="1"/>
    <col min="6411" max="6411" width="15.140625" customWidth="1"/>
    <col min="6412" max="6412" width="13.140625" bestFit="1" customWidth="1"/>
    <col min="6413" max="6413" width="12.140625" bestFit="1" customWidth="1"/>
    <col min="6415" max="6415" width="10.140625" bestFit="1" customWidth="1"/>
    <col min="6417" max="6417" width="12.140625" bestFit="1" customWidth="1"/>
    <col min="6419" max="6419" width="11.42578125" bestFit="1" customWidth="1"/>
    <col min="6665" max="6665" width="69" bestFit="1" customWidth="1"/>
    <col min="6666" max="6666" width="14.7109375" customWidth="1"/>
    <col min="6667" max="6667" width="15.140625" customWidth="1"/>
    <col min="6668" max="6668" width="13.140625" bestFit="1" customWidth="1"/>
    <col min="6669" max="6669" width="12.140625" bestFit="1" customWidth="1"/>
    <col min="6671" max="6671" width="10.140625" bestFit="1" customWidth="1"/>
    <col min="6673" max="6673" width="12.140625" bestFit="1" customWidth="1"/>
    <col min="6675" max="6675" width="11.42578125" bestFit="1" customWidth="1"/>
    <col min="6921" max="6921" width="69" bestFit="1" customWidth="1"/>
    <col min="6922" max="6922" width="14.7109375" customWidth="1"/>
    <col min="6923" max="6923" width="15.140625" customWidth="1"/>
    <col min="6924" max="6924" width="13.140625" bestFit="1" customWidth="1"/>
    <col min="6925" max="6925" width="12.140625" bestFit="1" customWidth="1"/>
    <col min="6927" max="6927" width="10.140625" bestFit="1" customWidth="1"/>
    <col min="6929" max="6929" width="12.140625" bestFit="1" customWidth="1"/>
    <col min="6931" max="6931" width="11.42578125" bestFit="1" customWidth="1"/>
    <col min="7177" max="7177" width="69" bestFit="1" customWidth="1"/>
    <col min="7178" max="7178" width="14.7109375" customWidth="1"/>
    <col min="7179" max="7179" width="15.140625" customWidth="1"/>
    <col min="7180" max="7180" width="13.140625" bestFit="1" customWidth="1"/>
    <col min="7181" max="7181" width="12.140625" bestFit="1" customWidth="1"/>
    <col min="7183" max="7183" width="10.140625" bestFit="1" customWidth="1"/>
    <col min="7185" max="7185" width="12.140625" bestFit="1" customWidth="1"/>
    <col min="7187" max="7187" width="11.42578125" bestFit="1" customWidth="1"/>
    <col min="7433" max="7433" width="69" bestFit="1" customWidth="1"/>
    <col min="7434" max="7434" width="14.7109375" customWidth="1"/>
    <col min="7435" max="7435" width="15.140625" customWidth="1"/>
    <col min="7436" max="7436" width="13.140625" bestFit="1" customWidth="1"/>
    <col min="7437" max="7437" width="12.140625" bestFit="1" customWidth="1"/>
    <col min="7439" max="7439" width="10.140625" bestFit="1" customWidth="1"/>
    <col min="7441" max="7441" width="12.140625" bestFit="1" customWidth="1"/>
    <col min="7443" max="7443" width="11.42578125" bestFit="1" customWidth="1"/>
    <col min="7689" max="7689" width="69" bestFit="1" customWidth="1"/>
    <col min="7690" max="7690" width="14.7109375" customWidth="1"/>
    <col min="7691" max="7691" width="15.140625" customWidth="1"/>
    <col min="7692" max="7692" width="13.140625" bestFit="1" customWidth="1"/>
    <col min="7693" max="7693" width="12.140625" bestFit="1" customWidth="1"/>
    <col min="7695" max="7695" width="10.140625" bestFit="1" customWidth="1"/>
    <col min="7697" max="7697" width="12.140625" bestFit="1" customWidth="1"/>
    <col min="7699" max="7699" width="11.42578125" bestFit="1" customWidth="1"/>
    <col min="7945" max="7945" width="69" bestFit="1" customWidth="1"/>
    <col min="7946" max="7946" width="14.7109375" customWidth="1"/>
    <col min="7947" max="7947" width="15.140625" customWidth="1"/>
    <col min="7948" max="7948" width="13.140625" bestFit="1" customWidth="1"/>
    <col min="7949" max="7949" width="12.140625" bestFit="1" customWidth="1"/>
    <col min="7951" max="7951" width="10.140625" bestFit="1" customWidth="1"/>
    <col min="7953" max="7953" width="12.140625" bestFit="1" customWidth="1"/>
    <col min="7955" max="7955" width="11.42578125" bestFit="1" customWidth="1"/>
    <col min="8201" max="8201" width="69" bestFit="1" customWidth="1"/>
    <col min="8202" max="8202" width="14.7109375" customWidth="1"/>
    <col min="8203" max="8203" width="15.140625" customWidth="1"/>
    <col min="8204" max="8204" width="13.140625" bestFit="1" customWidth="1"/>
    <col min="8205" max="8205" width="12.140625" bestFit="1" customWidth="1"/>
    <col min="8207" max="8207" width="10.140625" bestFit="1" customWidth="1"/>
    <col min="8209" max="8209" width="12.140625" bestFit="1" customWidth="1"/>
    <col min="8211" max="8211" width="11.42578125" bestFit="1" customWidth="1"/>
    <col min="8457" max="8457" width="69" bestFit="1" customWidth="1"/>
    <col min="8458" max="8458" width="14.7109375" customWidth="1"/>
    <col min="8459" max="8459" width="15.140625" customWidth="1"/>
    <col min="8460" max="8460" width="13.140625" bestFit="1" customWidth="1"/>
    <col min="8461" max="8461" width="12.140625" bestFit="1" customWidth="1"/>
    <col min="8463" max="8463" width="10.140625" bestFit="1" customWidth="1"/>
    <col min="8465" max="8465" width="12.140625" bestFit="1" customWidth="1"/>
    <col min="8467" max="8467" width="11.42578125" bestFit="1" customWidth="1"/>
    <col min="8713" max="8713" width="69" bestFit="1" customWidth="1"/>
    <col min="8714" max="8714" width="14.7109375" customWidth="1"/>
    <col min="8715" max="8715" width="15.140625" customWidth="1"/>
    <col min="8716" max="8716" width="13.140625" bestFit="1" customWidth="1"/>
    <col min="8717" max="8717" width="12.140625" bestFit="1" customWidth="1"/>
    <col min="8719" max="8719" width="10.140625" bestFit="1" customWidth="1"/>
    <col min="8721" max="8721" width="12.140625" bestFit="1" customWidth="1"/>
    <col min="8723" max="8723" width="11.42578125" bestFit="1" customWidth="1"/>
    <col min="8969" max="8969" width="69" bestFit="1" customWidth="1"/>
    <col min="8970" max="8970" width="14.7109375" customWidth="1"/>
    <col min="8971" max="8971" width="15.140625" customWidth="1"/>
    <col min="8972" max="8972" width="13.140625" bestFit="1" customWidth="1"/>
    <col min="8973" max="8973" width="12.140625" bestFit="1" customWidth="1"/>
    <col min="8975" max="8975" width="10.140625" bestFit="1" customWidth="1"/>
    <col min="8977" max="8977" width="12.140625" bestFit="1" customWidth="1"/>
    <col min="8979" max="8979" width="11.42578125" bestFit="1" customWidth="1"/>
    <col min="9225" max="9225" width="69" bestFit="1" customWidth="1"/>
    <col min="9226" max="9226" width="14.7109375" customWidth="1"/>
    <col min="9227" max="9227" width="15.140625" customWidth="1"/>
    <col min="9228" max="9228" width="13.140625" bestFit="1" customWidth="1"/>
    <col min="9229" max="9229" width="12.140625" bestFit="1" customWidth="1"/>
    <col min="9231" max="9231" width="10.140625" bestFit="1" customWidth="1"/>
    <col min="9233" max="9233" width="12.140625" bestFit="1" customWidth="1"/>
    <col min="9235" max="9235" width="11.42578125" bestFit="1" customWidth="1"/>
    <col min="9481" max="9481" width="69" bestFit="1" customWidth="1"/>
    <col min="9482" max="9482" width="14.7109375" customWidth="1"/>
    <col min="9483" max="9483" width="15.140625" customWidth="1"/>
    <col min="9484" max="9484" width="13.140625" bestFit="1" customWidth="1"/>
    <col min="9485" max="9485" width="12.140625" bestFit="1" customWidth="1"/>
    <col min="9487" max="9487" width="10.140625" bestFit="1" customWidth="1"/>
    <col min="9489" max="9489" width="12.140625" bestFit="1" customWidth="1"/>
    <col min="9491" max="9491" width="11.42578125" bestFit="1" customWidth="1"/>
    <col min="9737" max="9737" width="69" bestFit="1" customWidth="1"/>
    <col min="9738" max="9738" width="14.7109375" customWidth="1"/>
    <col min="9739" max="9739" width="15.140625" customWidth="1"/>
    <col min="9740" max="9740" width="13.140625" bestFit="1" customWidth="1"/>
    <col min="9741" max="9741" width="12.140625" bestFit="1" customWidth="1"/>
    <col min="9743" max="9743" width="10.140625" bestFit="1" customWidth="1"/>
    <col min="9745" max="9745" width="12.140625" bestFit="1" customWidth="1"/>
    <col min="9747" max="9747" width="11.42578125" bestFit="1" customWidth="1"/>
    <col min="9993" max="9993" width="69" bestFit="1" customWidth="1"/>
    <col min="9994" max="9994" width="14.7109375" customWidth="1"/>
    <col min="9995" max="9995" width="15.140625" customWidth="1"/>
    <col min="9996" max="9996" width="13.140625" bestFit="1" customWidth="1"/>
    <col min="9997" max="9997" width="12.140625" bestFit="1" customWidth="1"/>
    <col min="9999" max="9999" width="10.140625" bestFit="1" customWidth="1"/>
    <col min="10001" max="10001" width="12.140625" bestFit="1" customWidth="1"/>
    <col min="10003" max="10003" width="11.42578125" bestFit="1" customWidth="1"/>
    <col min="10249" max="10249" width="69" bestFit="1" customWidth="1"/>
    <col min="10250" max="10250" width="14.7109375" customWidth="1"/>
    <col min="10251" max="10251" width="15.140625" customWidth="1"/>
    <col min="10252" max="10252" width="13.140625" bestFit="1" customWidth="1"/>
    <col min="10253" max="10253" width="12.140625" bestFit="1" customWidth="1"/>
    <col min="10255" max="10255" width="10.140625" bestFit="1" customWidth="1"/>
    <col min="10257" max="10257" width="12.140625" bestFit="1" customWidth="1"/>
    <col min="10259" max="10259" width="11.42578125" bestFit="1" customWidth="1"/>
    <col min="10505" max="10505" width="69" bestFit="1" customWidth="1"/>
    <col min="10506" max="10506" width="14.7109375" customWidth="1"/>
    <col min="10507" max="10507" width="15.140625" customWidth="1"/>
    <col min="10508" max="10508" width="13.140625" bestFit="1" customWidth="1"/>
    <col min="10509" max="10509" width="12.140625" bestFit="1" customWidth="1"/>
    <col min="10511" max="10511" width="10.140625" bestFit="1" customWidth="1"/>
    <col min="10513" max="10513" width="12.140625" bestFit="1" customWidth="1"/>
    <col min="10515" max="10515" width="11.42578125" bestFit="1" customWidth="1"/>
    <col min="10761" max="10761" width="69" bestFit="1" customWidth="1"/>
    <col min="10762" max="10762" width="14.7109375" customWidth="1"/>
    <col min="10763" max="10763" width="15.140625" customWidth="1"/>
    <col min="10764" max="10764" width="13.140625" bestFit="1" customWidth="1"/>
    <col min="10765" max="10765" width="12.140625" bestFit="1" customWidth="1"/>
    <col min="10767" max="10767" width="10.140625" bestFit="1" customWidth="1"/>
    <col min="10769" max="10769" width="12.140625" bestFit="1" customWidth="1"/>
    <col min="10771" max="10771" width="11.42578125" bestFit="1" customWidth="1"/>
    <col min="11017" max="11017" width="69" bestFit="1" customWidth="1"/>
    <col min="11018" max="11018" width="14.7109375" customWidth="1"/>
    <col min="11019" max="11019" width="15.140625" customWidth="1"/>
    <col min="11020" max="11020" width="13.140625" bestFit="1" customWidth="1"/>
    <col min="11021" max="11021" width="12.140625" bestFit="1" customWidth="1"/>
    <col min="11023" max="11023" width="10.140625" bestFit="1" customWidth="1"/>
    <col min="11025" max="11025" width="12.140625" bestFit="1" customWidth="1"/>
    <col min="11027" max="11027" width="11.42578125" bestFit="1" customWidth="1"/>
    <col min="11273" max="11273" width="69" bestFit="1" customWidth="1"/>
    <col min="11274" max="11274" width="14.7109375" customWidth="1"/>
    <col min="11275" max="11275" width="15.140625" customWidth="1"/>
    <col min="11276" max="11276" width="13.140625" bestFit="1" customWidth="1"/>
    <col min="11277" max="11277" width="12.140625" bestFit="1" customWidth="1"/>
    <col min="11279" max="11279" width="10.140625" bestFit="1" customWidth="1"/>
    <col min="11281" max="11281" width="12.140625" bestFit="1" customWidth="1"/>
    <col min="11283" max="11283" width="11.42578125" bestFit="1" customWidth="1"/>
    <col min="11529" max="11529" width="69" bestFit="1" customWidth="1"/>
    <col min="11530" max="11530" width="14.7109375" customWidth="1"/>
    <col min="11531" max="11531" width="15.140625" customWidth="1"/>
    <col min="11532" max="11532" width="13.140625" bestFit="1" customWidth="1"/>
    <col min="11533" max="11533" width="12.140625" bestFit="1" customWidth="1"/>
    <col min="11535" max="11535" width="10.140625" bestFit="1" customWidth="1"/>
    <col min="11537" max="11537" width="12.140625" bestFit="1" customWidth="1"/>
    <col min="11539" max="11539" width="11.42578125" bestFit="1" customWidth="1"/>
    <col min="11785" max="11785" width="69" bestFit="1" customWidth="1"/>
    <col min="11786" max="11786" width="14.7109375" customWidth="1"/>
    <col min="11787" max="11787" width="15.140625" customWidth="1"/>
    <col min="11788" max="11788" width="13.140625" bestFit="1" customWidth="1"/>
    <col min="11789" max="11789" width="12.140625" bestFit="1" customWidth="1"/>
    <col min="11791" max="11791" width="10.140625" bestFit="1" customWidth="1"/>
    <col min="11793" max="11793" width="12.140625" bestFit="1" customWidth="1"/>
    <col min="11795" max="11795" width="11.42578125" bestFit="1" customWidth="1"/>
    <col min="12041" max="12041" width="69" bestFit="1" customWidth="1"/>
    <col min="12042" max="12042" width="14.7109375" customWidth="1"/>
    <col min="12043" max="12043" width="15.140625" customWidth="1"/>
    <col min="12044" max="12044" width="13.140625" bestFit="1" customWidth="1"/>
    <col min="12045" max="12045" width="12.140625" bestFit="1" customWidth="1"/>
    <col min="12047" max="12047" width="10.140625" bestFit="1" customWidth="1"/>
    <col min="12049" max="12049" width="12.140625" bestFit="1" customWidth="1"/>
    <col min="12051" max="12051" width="11.42578125" bestFit="1" customWidth="1"/>
    <col min="12297" max="12297" width="69" bestFit="1" customWidth="1"/>
    <col min="12298" max="12298" width="14.7109375" customWidth="1"/>
    <col min="12299" max="12299" width="15.140625" customWidth="1"/>
    <col min="12300" max="12300" width="13.140625" bestFit="1" customWidth="1"/>
    <col min="12301" max="12301" width="12.140625" bestFit="1" customWidth="1"/>
    <col min="12303" max="12303" width="10.140625" bestFit="1" customWidth="1"/>
    <col min="12305" max="12305" width="12.140625" bestFit="1" customWidth="1"/>
    <col min="12307" max="12307" width="11.42578125" bestFit="1" customWidth="1"/>
    <col min="12553" max="12553" width="69" bestFit="1" customWidth="1"/>
    <col min="12554" max="12554" width="14.7109375" customWidth="1"/>
    <col min="12555" max="12555" width="15.140625" customWidth="1"/>
    <col min="12556" max="12556" width="13.140625" bestFit="1" customWidth="1"/>
    <col min="12557" max="12557" width="12.140625" bestFit="1" customWidth="1"/>
    <col min="12559" max="12559" width="10.140625" bestFit="1" customWidth="1"/>
    <col min="12561" max="12561" width="12.140625" bestFit="1" customWidth="1"/>
    <col min="12563" max="12563" width="11.42578125" bestFit="1" customWidth="1"/>
    <col min="12809" max="12809" width="69" bestFit="1" customWidth="1"/>
    <col min="12810" max="12810" width="14.7109375" customWidth="1"/>
    <col min="12811" max="12811" width="15.140625" customWidth="1"/>
    <col min="12812" max="12812" width="13.140625" bestFit="1" customWidth="1"/>
    <col min="12813" max="12813" width="12.140625" bestFit="1" customWidth="1"/>
    <col min="12815" max="12815" width="10.140625" bestFit="1" customWidth="1"/>
    <col min="12817" max="12817" width="12.140625" bestFit="1" customWidth="1"/>
    <col min="12819" max="12819" width="11.42578125" bestFit="1" customWidth="1"/>
    <col min="13065" max="13065" width="69" bestFit="1" customWidth="1"/>
    <col min="13066" max="13066" width="14.7109375" customWidth="1"/>
    <col min="13067" max="13067" width="15.140625" customWidth="1"/>
    <col min="13068" max="13068" width="13.140625" bestFit="1" customWidth="1"/>
    <col min="13069" max="13069" width="12.140625" bestFit="1" customWidth="1"/>
    <col min="13071" max="13071" width="10.140625" bestFit="1" customWidth="1"/>
    <col min="13073" max="13073" width="12.140625" bestFit="1" customWidth="1"/>
    <col min="13075" max="13075" width="11.42578125" bestFit="1" customWidth="1"/>
    <col min="13321" max="13321" width="69" bestFit="1" customWidth="1"/>
    <col min="13322" max="13322" width="14.7109375" customWidth="1"/>
    <col min="13323" max="13323" width="15.140625" customWidth="1"/>
    <col min="13324" max="13324" width="13.140625" bestFit="1" customWidth="1"/>
    <col min="13325" max="13325" width="12.140625" bestFit="1" customWidth="1"/>
    <col min="13327" max="13327" width="10.140625" bestFit="1" customWidth="1"/>
    <col min="13329" max="13329" width="12.140625" bestFit="1" customWidth="1"/>
    <col min="13331" max="13331" width="11.42578125" bestFit="1" customWidth="1"/>
    <col min="13577" max="13577" width="69" bestFit="1" customWidth="1"/>
    <col min="13578" max="13578" width="14.7109375" customWidth="1"/>
    <col min="13579" max="13579" width="15.140625" customWidth="1"/>
    <col min="13580" max="13580" width="13.140625" bestFit="1" customWidth="1"/>
    <col min="13581" max="13581" width="12.140625" bestFit="1" customWidth="1"/>
    <col min="13583" max="13583" width="10.140625" bestFit="1" customWidth="1"/>
    <col min="13585" max="13585" width="12.140625" bestFit="1" customWidth="1"/>
    <col min="13587" max="13587" width="11.42578125" bestFit="1" customWidth="1"/>
    <col min="13833" max="13833" width="69" bestFit="1" customWidth="1"/>
    <col min="13834" max="13834" width="14.7109375" customWidth="1"/>
    <col min="13835" max="13835" width="15.140625" customWidth="1"/>
    <col min="13836" max="13836" width="13.140625" bestFit="1" customWidth="1"/>
    <col min="13837" max="13837" width="12.140625" bestFit="1" customWidth="1"/>
    <col min="13839" max="13839" width="10.140625" bestFit="1" customWidth="1"/>
    <col min="13841" max="13841" width="12.140625" bestFit="1" customWidth="1"/>
    <col min="13843" max="13843" width="11.42578125" bestFit="1" customWidth="1"/>
    <col min="14089" max="14089" width="69" bestFit="1" customWidth="1"/>
    <col min="14090" max="14090" width="14.7109375" customWidth="1"/>
    <col min="14091" max="14091" width="15.140625" customWidth="1"/>
    <col min="14092" max="14092" width="13.140625" bestFit="1" customWidth="1"/>
    <col min="14093" max="14093" width="12.140625" bestFit="1" customWidth="1"/>
    <col min="14095" max="14095" width="10.140625" bestFit="1" customWidth="1"/>
    <col min="14097" max="14097" width="12.140625" bestFit="1" customWidth="1"/>
    <col min="14099" max="14099" width="11.42578125" bestFit="1" customWidth="1"/>
    <col min="14345" max="14345" width="69" bestFit="1" customWidth="1"/>
    <col min="14346" max="14346" width="14.7109375" customWidth="1"/>
    <col min="14347" max="14347" width="15.140625" customWidth="1"/>
    <col min="14348" max="14348" width="13.140625" bestFit="1" customWidth="1"/>
    <col min="14349" max="14349" width="12.140625" bestFit="1" customWidth="1"/>
    <col min="14351" max="14351" width="10.140625" bestFit="1" customWidth="1"/>
    <col min="14353" max="14353" width="12.140625" bestFit="1" customWidth="1"/>
    <col min="14355" max="14355" width="11.42578125" bestFit="1" customWidth="1"/>
    <col min="14601" max="14601" width="69" bestFit="1" customWidth="1"/>
    <col min="14602" max="14602" width="14.7109375" customWidth="1"/>
    <col min="14603" max="14603" width="15.140625" customWidth="1"/>
    <col min="14604" max="14604" width="13.140625" bestFit="1" customWidth="1"/>
    <col min="14605" max="14605" width="12.140625" bestFit="1" customWidth="1"/>
    <col min="14607" max="14607" width="10.140625" bestFit="1" customWidth="1"/>
    <col min="14609" max="14609" width="12.140625" bestFit="1" customWidth="1"/>
    <col min="14611" max="14611" width="11.42578125" bestFit="1" customWidth="1"/>
    <col min="14857" max="14857" width="69" bestFit="1" customWidth="1"/>
    <col min="14858" max="14858" width="14.7109375" customWidth="1"/>
    <col min="14859" max="14859" width="15.140625" customWidth="1"/>
    <col min="14860" max="14860" width="13.140625" bestFit="1" customWidth="1"/>
    <col min="14861" max="14861" width="12.140625" bestFit="1" customWidth="1"/>
    <col min="14863" max="14863" width="10.140625" bestFit="1" customWidth="1"/>
    <col min="14865" max="14865" width="12.140625" bestFit="1" customWidth="1"/>
    <col min="14867" max="14867" width="11.42578125" bestFit="1" customWidth="1"/>
    <col min="15113" max="15113" width="69" bestFit="1" customWidth="1"/>
    <col min="15114" max="15114" width="14.7109375" customWidth="1"/>
    <col min="15115" max="15115" width="15.140625" customWidth="1"/>
    <col min="15116" max="15116" width="13.140625" bestFit="1" customWidth="1"/>
    <col min="15117" max="15117" width="12.140625" bestFit="1" customWidth="1"/>
    <col min="15119" max="15119" width="10.140625" bestFit="1" customWidth="1"/>
    <col min="15121" max="15121" width="12.140625" bestFit="1" customWidth="1"/>
    <col min="15123" max="15123" width="11.42578125" bestFit="1" customWidth="1"/>
    <col min="15369" max="15369" width="69" bestFit="1" customWidth="1"/>
    <col min="15370" max="15370" width="14.7109375" customWidth="1"/>
    <col min="15371" max="15371" width="15.140625" customWidth="1"/>
    <col min="15372" max="15372" width="13.140625" bestFit="1" customWidth="1"/>
    <col min="15373" max="15373" width="12.140625" bestFit="1" customWidth="1"/>
    <col min="15375" max="15375" width="10.140625" bestFit="1" customWidth="1"/>
    <col min="15377" max="15377" width="12.140625" bestFit="1" customWidth="1"/>
    <col min="15379" max="15379" width="11.42578125" bestFit="1" customWidth="1"/>
    <col min="15625" max="15625" width="69" bestFit="1" customWidth="1"/>
    <col min="15626" max="15626" width="14.7109375" customWidth="1"/>
    <col min="15627" max="15627" width="15.140625" customWidth="1"/>
    <col min="15628" max="15628" width="13.140625" bestFit="1" customWidth="1"/>
    <col min="15629" max="15629" width="12.140625" bestFit="1" customWidth="1"/>
    <col min="15631" max="15631" width="10.140625" bestFit="1" customWidth="1"/>
    <col min="15633" max="15633" width="12.140625" bestFit="1" customWidth="1"/>
    <col min="15635" max="15635" width="11.42578125" bestFit="1" customWidth="1"/>
    <col min="15881" max="15881" width="69" bestFit="1" customWidth="1"/>
    <col min="15882" max="15882" width="14.7109375" customWidth="1"/>
    <col min="15883" max="15883" width="15.140625" customWidth="1"/>
    <col min="15884" max="15884" width="13.140625" bestFit="1" customWidth="1"/>
    <col min="15885" max="15885" width="12.140625" bestFit="1" customWidth="1"/>
    <col min="15887" max="15887" width="10.140625" bestFit="1" customWidth="1"/>
    <col min="15889" max="15889" width="12.140625" bestFit="1" customWidth="1"/>
    <col min="15891" max="15891" width="11.42578125" bestFit="1" customWidth="1"/>
    <col min="16137" max="16137" width="69" bestFit="1" customWidth="1"/>
    <col min="16138" max="16138" width="14.7109375" customWidth="1"/>
    <col min="16139" max="16139" width="15.140625" customWidth="1"/>
    <col min="16140" max="16140" width="13.140625" bestFit="1" customWidth="1"/>
    <col min="16141" max="16141" width="12.140625" bestFit="1" customWidth="1"/>
    <col min="16143" max="16143" width="10.140625" bestFit="1" customWidth="1"/>
    <col min="16145" max="16145" width="12.140625" bestFit="1" customWidth="1"/>
    <col min="16147" max="16147" width="11.42578125" bestFit="1" customWidth="1"/>
  </cols>
  <sheetData>
    <row r="1" spans="2:24" x14ac:dyDescent="0.25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2:24" s="1" customFormat="1" ht="80.25" customHeight="1" x14ac:dyDescent="0.25">
      <c r="C2" s="15" t="s">
        <v>0</v>
      </c>
      <c r="D2" s="16" t="s">
        <v>1</v>
      </c>
      <c r="E2" s="15" t="s">
        <v>141</v>
      </c>
      <c r="F2" s="15" t="s">
        <v>219</v>
      </c>
      <c r="G2" s="15" t="s">
        <v>140</v>
      </c>
      <c r="H2" s="15" t="s">
        <v>139</v>
      </c>
      <c r="I2" s="15" t="s">
        <v>139</v>
      </c>
      <c r="J2" s="15" t="s">
        <v>142</v>
      </c>
      <c r="K2" s="15" t="s">
        <v>139</v>
      </c>
      <c r="L2" s="15" t="s">
        <v>139</v>
      </c>
      <c r="M2" s="15" t="s">
        <v>143</v>
      </c>
      <c r="N2" s="15" t="s">
        <v>144</v>
      </c>
      <c r="O2" s="37" t="s">
        <v>145</v>
      </c>
      <c r="P2" s="15" t="s">
        <v>142</v>
      </c>
      <c r="Q2" s="15" t="s">
        <v>142</v>
      </c>
      <c r="R2" s="34" t="s">
        <v>146</v>
      </c>
      <c r="S2" s="18" t="s">
        <v>149</v>
      </c>
      <c r="T2" s="17" t="s">
        <v>148</v>
      </c>
      <c r="U2" s="17" t="s">
        <v>147</v>
      </c>
      <c r="V2" s="28" t="s">
        <v>86</v>
      </c>
      <c r="W2" s="28" t="s">
        <v>87</v>
      </c>
    </row>
    <row r="3" spans="2:24" s="2" customFormat="1" ht="15.75" x14ac:dyDescent="0.25">
      <c r="B3" s="32"/>
      <c r="C3" s="5" t="s">
        <v>220</v>
      </c>
      <c r="D3" s="8" t="s">
        <v>216</v>
      </c>
      <c r="E3" s="27">
        <f>E4+E5</f>
        <v>11000000</v>
      </c>
      <c r="F3" s="27">
        <f>F4+F5</f>
        <v>11000000</v>
      </c>
      <c r="G3" s="27">
        <f t="shared" ref="G3:Q3" si="0">G4+G5</f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7">
        <f t="shared" si="0"/>
        <v>0</v>
      </c>
      <c r="O3" s="27">
        <f t="shared" si="0"/>
        <v>0</v>
      </c>
      <c r="P3" s="27">
        <f t="shared" si="0"/>
        <v>0</v>
      </c>
      <c r="Q3" s="27">
        <f t="shared" si="0"/>
        <v>0</v>
      </c>
      <c r="R3" s="27">
        <f t="shared" ref="R3:R9" si="1">F3+G3+H3+I3+J3+L3+M3+K3+O3+Q3+N3+P3</f>
        <v>11000000</v>
      </c>
      <c r="S3" s="30">
        <f t="shared" ref="S3:S5" si="2">U3-R3</f>
        <v>0</v>
      </c>
      <c r="T3" s="27">
        <v>10965450</v>
      </c>
      <c r="U3" s="27">
        <f>U4+U5</f>
        <v>11000000</v>
      </c>
      <c r="V3" s="27">
        <f t="shared" ref="V3" si="3">V4+V5</f>
        <v>11172000</v>
      </c>
      <c r="W3" s="27">
        <f t="shared" ref="W3" si="4">W4+W5</f>
        <v>172000</v>
      </c>
    </row>
    <row r="4" spans="2:24" s="2" customFormat="1" ht="15.75" x14ac:dyDescent="0.25">
      <c r="B4" s="32"/>
      <c r="C4" s="5" t="s">
        <v>221</v>
      </c>
      <c r="D4" s="8" t="s">
        <v>216</v>
      </c>
      <c r="E4" s="27">
        <v>9900000</v>
      </c>
      <c r="F4" s="27">
        <f>F7+F8+F9</f>
        <v>9900000</v>
      </c>
      <c r="G4" s="27">
        <f t="shared" ref="G4:Q4" si="5">G7+G8+G9</f>
        <v>0</v>
      </c>
      <c r="H4" s="27">
        <f t="shared" si="5"/>
        <v>0</v>
      </c>
      <c r="I4" s="27">
        <f t="shared" si="5"/>
        <v>0</v>
      </c>
      <c r="J4" s="27">
        <f t="shared" si="5"/>
        <v>0</v>
      </c>
      <c r="K4" s="27">
        <f t="shared" si="5"/>
        <v>0</v>
      </c>
      <c r="L4" s="27">
        <f t="shared" si="5"/>
        <v>0</v>
      </c>
      <c r="M4" s="27">
        <f t="shared" si="5"/>
        <v>0</v>
      </c>
      <c r="N4" s="27">
        <f t="shared" si="5"/>
        <v>0</v>
      </c>
      <c r="O4" s="27">
        <f t="shared" si="5"/>
        <v>0</v>
      </c>
      <c r="P4" s="27">
        <f t="shared" si="5"/>
        <v>0</v>
      </c>
      <c r="Q4" s="27">
        <f t="shared" si="5"/>
        <v>0</v>
      </c>
      <c r="R4" s="27">
        <f t="shared" si="1"/>
        <v>9900000</v>
      </c>
      <c r="S4" s="30">
        <f t="shared" si="2"/>
        <v>0</v>
      </c>
      <c r="T4" s="27"/>
      <c r="U4" s="27">
        <f>U7+U8+U9</f>
        <v>9900000</v>
      </c>
      <c r="V4" s="27">
        <f t="shared" ref="V4:W4" si="6">V6+V7+V8</f>
        <v>9972000</v>
      </c>
      <c r="W4" s="27">
        <f t="shared" si="6"/>
        <v>172000</v>
      </c>
    </row>
    <row r="5" spans="2:24" s="2" customFormat="1" ht="45" x14ac:dyDescent="0.25">
      <c r="B5" s="32"/>
      <c r="C5" s="5" t="s">
        <v>222</v>
      </c>
      <c r="D5" s="8" t="s">
        <v>217</v>
      </c>
      <c r="E5" s="27">
        <v>1100000</v>
      </c>
      <c r="F5" s="27">
        <f>F6</f>
        <v>1100000</v>
      </c>
      <c r="G5" s="27">
        <f t="shared" ref="G5:Q5" si="7">G6</f>
        <v>0</v>
      </c>
      <c r="H5" s="27">
        <f t="shared" si="7"/>
        <v>0</v>
      </c>
      <c r="I5" s="27">
        <f t="shared" si="7"/>
        <v>0</v>
      </c>
      <c r="J5" s="27">
        <f t="shared" si="7"/>
        <v>0</v>
      </c>
      <c r="K5" s="27">
        <f t="shared" si="7"/>
        <v>0</v>
      </c>
      <c r="L5" s="27">
        <f t="shared" si="7"/>
        <v>0</v>
      </c>
      <c r="M5" s="27">
        <f t="shared" si="7"/>
        <v>0</v>
      </c>
      <c r="N5" s="27">
        <f t="shared" si="7"/>
        <v>0</v>
      </c>
      <c r="O5" s="27">
        <f t="shared" si="7"/>
        <v>0</v>
      </c>
      <c r="P5" s="27">
        <f t="shared" si="7"/>
        <v>0</v>
      </c>
      <c r="Q5" s="27">
        <f t="shared" si="7"/>
        <v>0</v>
      </c>
      <c r="R5" s="27">
        <f t="shared" si="1"/>
        <v>1100000</v>
      </c>
      <c r="S5" s="30">
        <f t="shared" si="2"/>
        <v>0</v>
      </c>
      <c r="T5" s="27"/>
      <c r="U5" s="27">
        <f>U6</f>
        <v>1100000</v>
      </c>
      <c r="V5" s="27">
        <f t="shared" ref="V5:W5" si="8">V9</f>
        <v>1200000</v>
      </c>
      <c r="W5" s="27">
        <f t="shared" si="8"/>
        <v>0</v>
      </c>
    </row>
    <row r="6" spans="2:24" s="2" customFormat="1" ht="15.75" x14ac:dyDescent="0.25">
      <c r="B6" s="32"/>
      <c r="C6" s="21" t="s">
        <v>73</v>
      </c>
      <c r="D6" s="10" t="s">
        <v>134</v>
      </c>
      <c r="E6" s="9"/>
      <c r="F6" s="12">
        <v>1100000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9">
        <f t="shared" si="1"/>
        <v>1100000</v>
      </c>
      <c r="S6" s="20">
        <f t="shared" ref="S6:S9" si="9">U6-R6</f>
        <v>0</v>
      </c>
      <c r="T6" s="9"/>
      <c r="U6" s="12">
        <v>1100000</v>
      </c>
      <c r="V6" s="12">
        <v>1272000</v>
      </c>
      <c r="W6" s="9">
        <f>V6-U6</f>
        <v>172000</v>
      </c>
    </row>
    <row r="7" spans="2:24" s="2" customFormat="1" ht="24" customHeight="1" x14ac:dyDescent="0.25">
      <c r="B7" s="32"/>
      <c r="C7" s="24" t="s">
        <v>76</v>
      </c>
      <c r="D7" s="10" t="s">
        <v>133</v>
      </c>
      <c r="E7" s="9"/>
      <c r="F7" s="12">
        <v>7900000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9">
        <f t="shared" si="1"/>
        <v>7900000</v>
      </c>
      <c r="S7" s="20">
        <f t="shared" si="9"/>
        <v>0</v>
      </c>
      <c r="T7" s="9"/>
      <c r="U7" s="12">
        <v>7900000</v>
      </c>
      <c r="V7" s="12">
        <v>7900000</v>
      </c>
      <c r="W7" s="9">
        <f t="shared" ref="W7:W9" si="10">V7-U7</f>
        <v>0</v>
      </c>
    </row>
    <row r="8" spans="2:24" s="2" customFormat="1" ht="15.75" x14ac:dyDescent="0.25">
      <c r="B8" s="32"/>
      <c r="C8" s="24" t="s">
        <v>75</v>
      </c>
      <c r="D8" s="10" t="s">
        <v>115</v>
      </c>
      <c r="E8" s="9"/>
      <c r="F8" s="12">
        <v>800000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9">
        <f t="shared" si="1"/>
        <v>800000</v>
      </c>
      <c r="S8" s="20">
        <f t="shared" si="9"/>
        <v>0</v>
      </c>
      <c r="T8" s="9"/>
      <c r="U8" s="12">
        <v>800000</v>
      </c>
      <c r="V8" s="12">
        <v>800000</v>
      </c>
      <c r="W8" s="9">
        <f t="shared" si="10"/>
        <v>0</v>
      </c>
    </row>
    <row r="9" spans="2:24" s="2" customFormat="1" ht="21.75" customHeight="1" x14ac:dyDescent="0.25">
      <c r="B9" s="32"/>
      <c r="C9" s="24" t="s">
        <v>218</v>
      </c>
      <c r="D9" s="10" t="s">
        <v>116</v>
      </c>
      <c r="E9" s="9"/>
      <c r="F9" s="12">
        <v>1200000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9">
        <f t="shared" si="1"/>
        <v>1200000</v>
      </c>
      <c r="S9" s="20">
        <f t="shared" si="9"/>
        <v>0</v>
      </c>
      <c r="T9" s="9"/>
      <c r="U9" s="12">
        <v>1200000</v>
      </c>
      <c r="V9" s="12">
        <v>1200000</v>
      </c>
      <c r="W9" s="9">
        <f t="shared" si="10"/>
        <v>0</v>
      </c>
      <c r="X9" s="29"/>
    </row>
  </sheetData>
  <autoFilter ref="A2:W9"/>
  <pageMargins left="0.7" right="0.7" top="0.75" bottom="0.75" header="0.3" footer="0.3"/>
  <pageSetup scale="32" fitToHeight="0" orientation="landscape" horizontalDpi="4294967292" r:id="rId1"/>
  <colBreaks count="2" manualBreakCount="2">
    <brk id="5" max="1048575" man="1"/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693</vt:lpstr>
      <vt:lpstr>169</vt:lpstr>
      <vt:lpstr>'693'!OLE_LINK1</vt:lpstr>
      <vt:lpstr>'693'!Print_Area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2019-11-05T08:33:13Z</dcterms:modified>
</cp:coreProperties>
</file>